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240" yWindow="48" windowWidth="20256" windowHeight="7380" tabRatio="939" firstSheet="1" activeTab="1"/>
  </bookViews>
  <sheets>
    <sheet name="Sheet2" sheetId="25" state="hidden" r:id="rId1"/>
    <sheet name="Instruction - Investment" sheetId="28" r:id="rId2"/>
    <sheet name="Investment Dec 2015" sheetId="26" r:id="rId3"/>
    <sheet name="Investment - ISO" sheetId="27" r:id="rId4"/>
    <sheet name="Tax Calculator" sheetId="30" r:id="rId5"/>
    <sheet name="Share Basis Summary" sheetId="31" r:id="rId6"/>
  </sheets>
  <externalReferences>
    <externalReference r:id="rId7"/>
    <externalReference r:id="rId8"/>
  </externalReferences>
  <definedNames>
    <definedName name="_xlnm._FilterDatabase" localSheetId="3" hidden="1">'Investment - ISO'!#REF!</definedName>
    <definedName name="_xlnm._FilterDatabase" localSheetId="2" hidden="1">'Investment Dec 2015'!$B$15:$I$19</definedName>
    <definedName name="CombinedTotals" localSheetId="1">#REF!</definedName>
    <definedName name="CombinedTotals" localSheetId="3">#REF!</definedName>
    <definedName name="CombinedTotals" localSheetId="2">#REF!</definedName>
    <definedName name="CombinedTotals">#REF!</definedName>
    <definedName name="ddm">[0]!ddm</definedName>
    <definedName name="Dealing_dates">[1]!FXRates_Table[#Headers]</definedName>
    <definedName name="DROPDOWN" localSheetId="1">#REF!</definedName>
    <definedName name="DROPDOWN" localSheetId="3">#REF!</definedName>
    <definedName name="DROPDOWN" localSheetId="2">#REF!</definedName>
    <definedName name="DROPDOWN">#REF!</definedName>
    <definedName name="Globa">[0]!Globa</definedName>
    <definedName name="Global">[0]!Global</definedName>
    <definedName name="LC_Codes">[1]!FXRates_Table[[#All],[Currency code]]</definedName>
    <definedName name="LC_Cost" localSheetId="1">#REF!</definedName>
    <definedName name="LC_Cost" localSheetId="3">#REF!</definedName>
    <definedName name="LC_Cost" localSheetId="2">#REF!</definedName>
    <definedName name="LC_Cost">#REF!</definedName>
    <definedName name="LC_Price" localSheetId="1">#REF!</definedName>
    <definedName name="LC_Price" localSheetId="3">#REF!</definedName>
    <definedName name="LC_Price" localSheetId="2">#REF!</definedName>
    <definedName name="LC_Price">#REF!</definedName>
    <definedName name="LC_UKStamp" localSheetId="1">#REF!</definedName>
    <definedName name="LC_UKStamp" localSheetId="3">#REF!</definedName>
    <definedName name="LC_UKStamp" localSheetId="2">#REF!</definedName>
    <definedName name="LC_UKStamp">#REF!</definedName>
    <definedName name="LIST">Sheet2!$A$1:$A$3</definedName>
    <definedName name="Macauto">[0]!Macauto</definedName>
    <definedName name="Macro1">[0]!Macro1</definedName>
    <definedName name="Macro10">[0]!Macro10</definedName>
    <definedName name="Macro11">[0]!Macro11</definedName>
    <definedName name="Macro13">[0]!Macro13</definedName>
    <definedName name="Macro2">[0]!Macro2</definedName>
    <definedName name="Macro3">[0]!Macro3</definedName>
    <definedName name="Macro5">[0]!Macro5</definedName>
    <definedName name="Macro7">[0]!Macro7</definedName>
    <definedName name="PAShareHistory" localSheetId="1">#REF!</definedName>
    <definedName name="PAShareHistory" localSheetId="3">#REF!</definedName>
    <definedName name="PAShareHistory" localSheetId="2">#REF!</definedName>
    <definedName name="PAShareHistory">#REF!</definedName>
    <definedName name="PAShareMessage" localSheetId="1">#REF!</definedName>
    <definedName name="PAShareMessage" localSheetId="3">#REF!</definedName>
    <definedName name="PAShareMessage" localSheetId="2">#REF!</definedName>
    <definedName name="PAShareMessage">#REF!</definedName>
    <definedName name="_xlnm.Print_Area" localSheetId="1">'Instruction - Investment'!$A$1:$D$12</definedName>
    <definedName name="RestrictedCumulativeTotal" localSheetId="1">#REF!</definedName>
    <definedName name="RestrictedCumulativeTotal" localSheetId="3">#REF!</definedName>
    <definedName name="RestrictedCumulativeTotal" localSheetId="2">#REF!</definedName>
    <definedName name="RestrictedCumulativeTotal">#REF!</definedName>
    <definedName name="RestrictedHeaderRow" localSheetId="1">#REF!</definedName>
    <definedName name="RestrictedHeaderRow" localSheetId="3">#REF!</definedName>
    <definedName name="RestrictedHeaderRow" localSheetId="2">#REF!</definedName>
    <definedName name="RestrictedHeaderRow">#REF!</definedName>
    <definedName name="RestrictedTotalPurchases" localSheetId="1">#REF!</definedName>
    <definedName name="RestrictedTotalPurchases" localSheetId="3">#REF!</definedName>
    <definedName name="RestrictedTotalPurchases" localSheetId="2">#REF!</definedName>
    <definedName name="RestrictedTotalPurchases">#REF!</definedName>
    <definedName name="SelectedCurrencyCode" localSheetId="1">#REF!</definedName>
    <definedName name="SelectedCurrencyCode" localSheetId="3">#REF!</definedName>
    <definedName name="SelectedCurrencyCode" localSheetId="2">#REF!</definedName>
    <definedName name="SelectedCurrencyCode">#REF!</definedName>
    <definedName name="Shareholder_name" localSheetId="1">#REF!</definedName>
    <definedName name="Shareholder_name" localSheetId="3">#REF!</definedName>
    <definedName name="Shareholder_name" localSheetId="2">#REF!</definedName>
    <definedName name="Shareholder_name">#REF!</definedName>
    <definedName name="Shareholder_reference" localSheetId="1">#REF!</definedName>
    <definedName name="Shareholder_reference" localSheetId="3">#REF!</definedName>
    <definedName name="Shareholder_reference" localSheetId="2">#REF!</definedName>
    <definedName name="Shareholder_reference">#REF!</definedName>
    <definedName name="shareholders">[2]Sheet2!$B$4:$B$6</definedName>
    <definedName name="temp">[0]!temp</definedName>
    <definedName name="Tim.All">[0]!Tim.All</definedName>
    <definedName name="Tim.goto1">[0]!Tim.goto1</definedName>
    <definedName name="Tim.goto11">[0]!Tim.goto11</definedName>
    <definedName name="Tim.goto12">[0]!Tim.goto12</definedName>
    <definedName name="Tim.goto13">[0]!Tim.goto13</definedName>
    <definedName name="Tim.goto15">[0]!Tim.goto15</definedName>
    <definedName name="Tim.goto16">[0]!Tim.goto16</definedName>
    <definedName name="Tim.goto17">[0]!Tim.goto17</definedName>
    <definedName name="Tim.goto18">[0]!Tim.goto18</definedName>
    <definedName name="Tim.goto19">[0]!Tim.goto19</definedName>
    <definedName name="Tim.goto2">[0]!Tim.goto2</definedName>
    <definedName name="Tim.goto20">[0]!Tim.goto20</definedName>
    <definedName name="Tim.goto21">[0]!Tim.goto21</definedName>
    <definedName name="Tim.goto22">[0]!Tim.goto22</definedName>
    <definedName name="Tim.goto23">[0]!Tim.goto23</definedName>
    <definedName name="Tim.goto24">[0]!Tim.goto24</definedName>
    <definedName name="Tim.goto25">[0]!Tim.goto25</definedName>
    <definedName name="Tim.goto3">[0]!Tim.goto3</definedName>
    <definedName name="Tim.goto4">[0]!Tim.goto4</definedName>
    <definedName name="Tim.goto5">[0]!Tim.goto5</definedName>
    <definedName name="Tim.goto6">[0]!Tim.goto6</definedName>
    <definedName name="Tim.goto7">[0]!Tim.goto7</definedName>
    <definedName name="Tim.goto8">[0]!Tim.goto8</definedName>
    <definedName name="Tim.PrinterMac">[0]!Tim.PrinterMac</definedName>
    <definedName name="Tim.Summary_adj2">[0]!Tim.Summary_adj2</definedName>
    <definedName name="Tim.Summary_gs2">[0]!Tim.Summary_gs2</definedName>
    <definedName name="Tim.Summary_gu2">[0]!Tim.Summary_gu2</definedName>
    <definedName name="Tim.Summary_ws2">[0]!Tim.Summary_ws2</definedName>
    <definedName name="Tim.USformat">[0]!Tim.USformat</definedName>
    <definedName name="tryit">[0]!tryit</definedName>
    <definedName name="tryit2">[0]!tryit2</definedName>
    <definedName name="UnRestrictedCumulativeTotal" localSheetId="1">#REF!</definedName>
    <definedName name="UnRestrictedCumulativeTotal" localSheetId="3">#REF!</definedName>
    <definedName name="UnRestrictedCumulativeTotal" localSheetId="2">#REF!</definedName>
    <definedName name="UnRestrictedCumulativeTotal">#REF!</definedName>
    <definedName name="UnRestrictedHeaderRow" localSheetId="1">#REF!</definedName>
    <definedName name="UnRestrictedHeaderRow" localSheetId="3">#REF!</definedName>
    <definedName name="UnRestrictedHeaderRow" localSheetId="2">#REF!</definedName>
    <definedName name="UnRestrictedHeaderRow">#REF!</definedName>
    <definedName name="UnRestrictedTotalPurchases" localSheetId="1">#REF!</definedName>
    <definedName name="UnRestrictedTotalPurchases" localSheetId="3">#REF!</definedName>
    <definedName name="UnRestrictedTotalPurchases" localSheetId="2">#REF!</definedName>
    <definedName name="UnRestrictedTotalPurchases">#REF!</definedName>
    <definedName name="UnRestrictedTotalSales" localSheetId="1">#REF!</definedName>
    <definedName name="UnRestrictedTotalSales" localSheetId="3">#REF!</definedName>
    <definedName name="UnRestrictedTotalSales" localSheetId="2">#REF!</definedName>
    <definedName name="UnRestrictedTotalSales">#REF!</definedName>
    <definedName name="Version_No" localSheetId="1">#REF!</definedName>
    <definedName name="Version_No" localSheetId="3">#REF!</definedName>
    <definedName name="Version_No" localSheetId="2">#REF!</definedName>
    <definedName name="Version_No">#REF!</definedName>
    <definedName name="wrn.Corporate." hidden="1">{"Corporate",#N/A,FALSE,"Sorted by database"}</definedName>
    <definedName name="wrn.MOS4." hidden="1">{"MOS4",#N/A,FALSE,"Sorted by database"}</definedName>
    <definedName name="wrn.Offices." hidden="1">{"Offices",#N/A,FALSE,"Sorted by database"}</definedName>
    <definedName name="wrn.Practices." hidden="1">{"Practices",#N/A,FALSE,"Sorted by database"}</definedName>
    <definedName name="wrn.Support." hidden="1">{"Support",#N/A,FALSE,"Sorted by database"}</definedName>
  </definedNames>
  <calcPr calcId="145621"/>
</workbook>
</file>

<file path=xl/calcChain.xml><?xml version="1.0" encoding="utf-8"?>
<calcChain xmlns="http://schemas.openxmlformats.org/spreadsheetml/2006/main">
  <c r="F63" i="26" l="1"/>
  <c r="F54" i="26" l="1"/>
  <c r="H57" i="26"/>
  <c r="I57" i="26"/>
  <c r="O57" i="26"/>
  <c r="W57" i="26"/>
  <c r="E43" i="30" l="1"/>
  <c r="W63" i="26" l="1"/>
  <c r="O63" i="26"/>
  <c r="H63" i="26"/>
  <c r="E63" i="26"/>
  <c r="I63" i="26" l="1"/>
  <c r="P68" i="27" l="1"/>
  <c r="O68" i="27"/>
  <c r="N68" i="27"/>
  <c r="M68" i="27"/>
  <c r="H75" i="26" l="1"/>
  <c r="H76" i="26"/>
  <c r="O77" i="26"/>
  <c r="O41" i="26"/>
  <c r="O42" i="26"/>
  <c r="O43" i="26"/>
  <c r="O44" i="26"/>
  <c r="O45" i="26"/>
  <c r="O46" i="26"/>
  <c r="O47" i="26"/>
  <c r="O48" i="26"/>
  <c r="O49" i="26"/>
  <c r="O50" i="26"/>
  <c r="O51" i="26"/>
  <c r="O52" i="26"/>
  <c r="O53" i="26"/>
  <c r="O54" i="26"/>
  <c r="O55" i="26"/>
  <c r="O56" i="26"/>
  <c r="O58" i="26"/>
  <c r="O59" i="26"/>
  <c r="O60" i="26"/>
  <c r="O61" i="26"/>
  <c r="O62" i="26"/>
  <c r="O64" i="26"/>
  <c r="O65" i="26"/>
  <c r="O66" i="26"/>
  <c r="O67" i="26"/>
  <c r="O68" i="26"/>
  <c r="O69" i="26"/>
  <c r="O70" i="26"/>
  <c r="O71" i="26"/>
  <c r="O72" i="26"/>
  <c r="O73" i="26"/>
  <c r="O74" i="26"/>
  <c r="O20" i="26"/>
  <c r="O21" i="26"/>
  <c r="O22" i="26"/>
  <c r="O23" i="26"/>
  <c r="O24" i="26"/>
  <c r="O25" i="26"/>
  <c r="O26" i="26"/>
  <c r="O27" i="26"/>
  <c r="O28" i="26"/>
  <c r="O29" i="26"/>
  <c r="O30" i="26"/>
  <c r="O31" i="26"/>
  <c r="O32" i="26"/>
  <c r="O33" i="26"/>
  <c r="O34" i="26"/>
  <c r="O35" i="26"/>
  <c r="O36" i="26"/>
  <c r="O37" i="26"/>
  <c r="O38" i="26"/>
  <c r="O39" i="26"/>
  <c r="O40" i="26"/>
  <c r="H20" i="26"/>
  <c r="H21" i="26"/>
  <c r="H22" i="26"/>
  <c r="H23" i="26"/>
  <c r="H24" i="26"/>
  <c r="H25" i="26"/>
  <c r="H26" i="26"/>
  <c r="H27" i="26"/>
  <c r="H28" i="26"/>
  <c r="H29" i="26"/>
  <c r="H30" i="26"/>
  <c r="H31" i="26"/>
  <c r="H32" i="26"/>
  <c r="H33" i="26"/>
  <c r="H34" i="26"/>
  <c r="H35" i="26"/>
  <c r="H36" i="26"/>
  <c r="H37" i="26"/>
  <c r="H38" i="26"/>
  <c r="H39" i="26"/>
  <c r="H40" i="26"/>
  <c r="H41" i="26"/>
  <c r="H42" i="26"/>
  <c r="H43" i="26"/>
  <c r="H44" i="26"/>
  <c r="H45" i="26"/>
  <c r="H46" i="26"/>
  <c r="H47" i="26"/>
  <c r="H48" i="26"/>
  <c r="H49" i="26"/>
  <c r="H50" i="26"/>
  <c r="H51" i="26"/>
  <c r="H52" i="26"/>
  <c r="H68" i="26" l="1"/>
  <c r="H69" i="26"/>
  <c r="H70" i="26"/>
  <c r="H71" i="26"/>
  <c r="H72" i="26"/>
  <c r="H73" i="26"/>
  <c r="H74" i="26"/>
  <c r="H77" i="26"/>
  <c r="H54" i="26"/>
  <c r="I54" i="26"/>
  <c r="H55" i="26"/>
  <c r="H58" i="26"/>
  <c r="H59" i="26"/>
  <c r="H61" i="26"/>
  <c r="H62" i="26"/>
  <c r="H64" i="26"/>
  <c r="H65" i="26"/>
  <c r="H66" i="26"/>
  <c r="H67" i="26"/>
  <c r="H53" i="26"/>
  <c r="C87" i="26"/>
  <c r="H56" i="26"/>
  <c r="W66" i="26"/>
  <c r="E66" i="26"/>
  <c r="F66" i="26" s="1"/>
  <c r="K34" i="27"/>
  <c r="L34" i="27"/>
  <c r="K35" i="27"/>
  <c r="L35" i="27"/>
  <c r="K36" i="27"/>
  <c r="L36" i="27"/>
  <c r="K37" i="27"/>
  <c r="L37" i="27"/>
  <c r="K38" i="27"/>
  <c r="L38" i="27"/>
  <c r="K39" i="27"/>
  <c r="L39" i="27"/>
  <c r="K40" i="27"/>
  <c r="L40" i="27"/>
  <c r="K41" i="27"/>
  <c r="L41" i="27"/>
  <c r="K42" i="27"/>
  <c r="L42" i="27"/>
  <c r="K44" i="27"/>
  <c r="L44" i="27"/>
  <c r="K45" i="27"/>
  <c r="L45" i="27"/>
  <c r="K46" i="27"/>
  <c r="L46" i="27"/>
  <c r="K47" i="27"/>
  <c r="L47" i="27"/>
  <c r="K48" i="27"/>
  <c r="L48" i="27"/>
  <c r="K49" i="27"/>
  <c r="L49" i="27"/>
  <c r="K50" i="27"/>
  <c r="L50" i="27"/>
  <c r="K52" i="27"/>
  <c r="K53" i="27"/>
  <c r="K54" i="27"/>
  <c r="K55" i="27"/>
  <c r="K56" i="27"/>
  <c r="K58" i="27"/>
  <c r="K59" i="27"/>
  <c r="K60" i="27"/>
  <c r="K62" i="27"/>
  <c r="K63" i="27"/>
  <c r="K65" i="27"/>
  <c r="K66" i="27"/>
  <c r="K68" i="27"/>
  <c r="L68" i="27"/>
  <c r="K69" i="27"/>
  <c r="K70" i="27"/>
  <c r="K71" i="27"/>
  <c r="K72" i="27"/>
  <c r="K73" i="27"/>
  <c r="K74" i="27"/>
  <c r="K75" i="27"/>
  <c r="K32" i="27"/>
  <c r="K31" i="27"/>
  <c r="I66" i="26" l="1"/>
  <c r="B87" i="27" l="1"/>
  <c r="B86" i="27"/>
  <c r="Q32" i="27"/>
  <c r="Q34" i="27"/>
  <c r="Q35" i="27"/>
  <c r="Q36" i="27"/>
  <c r="Q37" i="27"/>
  <c r="Q38" i="27"/>
  <c r="Q39" i="27"/>
  <c r="Q40" i="27"/>
  <c r="Q41" i="27"/>
  <c r="Q42" i="27"/>
  <c r="Q44" i="27"/>
  <c r="Q45" i="27"/>
  <c r="Q46" i="27"/>
  <c r="Q47" i="27"/>
  <c r="Q48" i="27"/>
  <c r="Q49" i="27"/>
  <c r="Q50" i="27"/>
  <c r="Q52" i="27"/>
  <c r="Q53" i="27"/>
  <c r="Q54" i="27"/>
  <c r="Q55" i="27"/>
  <c r="Q56" i="27"/>
  <c r="Q58" i="27"/>
  <c r="Q59" i="27"/>
  <c r="Q60" i="27"/>
  <c r="Q62" i="27"/>
  <c r="Q63" i="27"/>
  <c r="Q65" i="27"/>
  <c r="Q66" i="27"/>
  <c r="Q69" i="27"/>
  <c r="Q70" i="27"/>
  <c r="Q71" i="27"/>
  <c r="Q72" i="27"/>
  <c r="Q73" i="27"/>
  <c r="Q74" i="27"/>
  <c r="Q75" i="27"/>
  <c r="Q31" i="27"/>
  <c r="H60" i="26"/>
  <c r="W60" i="26"/>
  <c r="E60" i="26"/>
  <c r="O76" i="26"/>
  <c r="O75" i="26"/>
  <c r="T71" i="27" l="1"/>
  <c r="U71" i="27"/>
  <c r="R71" i="27"/>
  <c r="S71" i="27"/>
  <c r="T70" i="27"/>
  <c r="U70" i="27"/>
  <c r="R70" i="27"/>
  <c r="S70" i="27"/>
  <c r="U69" i="27"/>
  <c r="T69" i="27"/>
  <c r="R69" i="27"/>
  <c r="S69" i="27"/>
  <c r="U73" i="27"/>
  <c r="T73" i="27"/>
  <c r="S73" i="27"/>
  <c r="R73" i="27"/>
  <c r="T72" i="27"/>
  <c r="U72" i="27"/>
  <c r="R72" i="27"/>
  <c r="S72" i="27"/>
  <c r="U75" i="27"/>
  <c r="T75" i="27"/>
  <c r="R75" i="27"/>
  <c r="S75" i="27"/>
  <c r="U74" i="27"/>
  <c r="T74" i="27"/>
  <c r="R74" i="27"/>
  <c r="S74" i="27"/>
  <c r="P76" i="26"/>
  <c r="F60" i="26"/>
  <c r="I60" i="26" s="1"/>
  <c r="Q77" i="27"/>
  <c r="D85" i="27" s="1"/>
  <c r="P75" i="26"/>
  <c r="O79" i="26"/>
  <c r="E86" i="26" s="1"/>
  <c r="W76" i="26" l="1"/>
  <c r="W75" i="26" l="1"/>
  <c r="Y32" i="27" l="1"/>
  <c r="H32" i="27"/>
  <c r="I32" i="27" s="1"/>
  <c r="L32" i="27" s="1"/>
  <c r="D79" i="26"/>
  <c r="Z25" i="26"/>
  <c r="E25" i="26" s="1"/>
  <c r="W25" i="26"/>
  <c r="Z24" i="26"/>
  <c r="E24" i="26" s="1"/>
  <c r="W24" i="26"/>
  <c r="Z22" i="26"/>
  <c r="E22" i="26" s="1"/>
  <c r="W22" i="26"/>
  <c r="Z20" i="26"/>
  <c r="E20" i="26" s="1"/>
  <c r="W20" i="26"/>
  <c r="F25" i="26" l="1"/>
  <c r="I25" i="26" s="1"/>
  <c r="F24" i="26"/>
  <c r="I24" i="26" s="1"/>
  <c r="F22" i="26"/>
  <c r="I22" i="26" s="1"/>
  <c r="F20" i="26"/>
  <c r="I20" i="26" s="1"/>
  <c r="L24" i="26" l="1"/>
  <c r="N24" i="26"/>
  <c r="K24" i="26"/>
  <c r="M24" i="26"/>
  <c r="L20" i="26"/>
  <c r="M20" i="26"/>
  <c r="K20" i="26"/>
  <c r="N20" i="26"/>
  <c r="N22" i="26"/>
  <c r="M22" i="26"/>
  <c r="K22" i="26"/>
  <c r="L22" i="26"/>
  <c r="M25" i="26"/>
  <c r="K25" i="26"/>
  <c r="L25" i="26"/>
  <c r="N25" i="26"/>
  <c r="H30" i="30"/>
  <c r="B19" i="27" l="1"/>
  <c r="B20" i="27"/>
  <c r="B21" i="27"/>
  <c r="B18" i="27"/>
  <c r="D18" i="27" s="1"/>
  <c r="I22" i="27"/>
  <c r="H22" i="27"/>
  <c r="K21" i="27" s="1"/>
  <c r="C22" i="27"/>
  <c r="I21" i="27"/>
  <c r="J21" i="27" s="1"/>
  <c r="C21" i="27"/>
  <c r="I20" i="27"/>
  <c r="J20" i="27" s="1"/>
  <c r="C20" i="27"/>
  <c r="I19" i="27"/>
  <c r="J19" i="27" s="1"/>
  <c r="C19" i="27"/>
  <c r="J18" i="27"/>
  <c r="I10" i="26"/>
  <c r="H10" i="26"/>
  <c r="K7" i="26" s="1"/>
  <c r="I9" i="26"/>
  <c r="J9" i="26" s="1"/>
  <c r="I8" i="26"/>
  <c r="J8" i="26" s="1"/>
  <c r="I7" i="26"/>
  <c r="J7" i="26" s="1"/>
  <c r="J6" i="26"/>
  <c r="R63" i="26" l="1"/>
  <c r="R57" i="26"/>
  <c r="S63" i="26"/>
  <c r="S57" i="26"/>
  <c r="P63" i="26"/>
  <c r="P57" i="26"/>
  <c r="L63" i="26"/>
  <c r="L57" i="26"/>
  <c r="Q63" i="26"/>
  <c r="Q57" i="26"/>
  <c r="S54" i="26"/>
  <c r="S37" i="26"/>
  <c r="S34" i="26"/>
  <c r="S66" i="26"/>
  <c r="S69" i="26"/>
  <c r="S31" i="26"/>
  <c r="S27" i="26"/>
  <c r="S23" i="26"/>
  <c r="S48" i="26"/>
  <c r="S41" i="26"/>
  <c r="S61" i="26"/>
  <c r="S49" i="26"/>
  <c r="S36" i="26"/>
  <c r="S39" i="26"/>
  <c r="S35" i="26"/>
  <c r="S64" i="26"/>
  <c r="S55" i="26"/>
  <c r="S47" i="26"/>
  <c r="S43" i="26"/>
  <c r="S73" i="26"/>
  <c r="S67" i="26"/>
  <c r="S50" i="26"/>
  <c r="S58" i="26"/>
  <c r="S29" i="26"/>
  <c r="S24" i="26"/>
  <c r="S59" i="26"/>
  <c r="S33" i="26"/>
  <c r="S38" i="26"/>
  <c r="S28" i="26"/>
  <c r="S22" i="26"/>
  <c r="S56" i="26"/>
  <c r="S60" i="26"/>
  <c r="S42" i="26"/>
  <c r="S70" i="26"/>
  <c r="S68" i="26"/>
  <c r="S71" i="26"/>
  <c r="S26" i="26"/>
  <c r="S77" i="26"/>
  <c r="S74" i="26"/>
  <c r="S40" i="26"/>
  <c r="S25" i="26"/>
  <c r="S51" i="26"/>
  <c r="S46" i="26"/>
  <c r="S72" i="26"/>
  <c r="S45" i="26"/>
  <c r="S32" i="26"/>
  <c r="S21" i="26"/>
  <c r="S52" i="26"/>
  <c r="S53" i="26"/>
  <c r="S30" i="26"/>
  <c r="S20" i="26"/>
  <c r="S44" i="26"/>
  <c r="S62" i="26"/>
  <c r="S65" i="26"/>
  <c r="P60" i="26"/>
  <c r="P67" i="26"/>
  <c r="P73" i="26"/>
  <c r="P49" i="26"/>
  <c r="P48" i="26"/>
  <c r="P77" i="26"/>
  <c r="P42" i="26"/>
  <c r="P70" i="26"/>
  <c r="P53" i="26"/>
  <c r="P51" i="26"/>
  <c r="P36" i="26"/>
  <c r="P32" i="26"/>
  <c r="P28" i="26"/>
  <c r="P24" i="26"/>
  <c r="T24" i="26" s="1"/>
  <c r="P20" i="26"/>
  <c r="P69" i="26"/>
  <c r="P64" i="26"/>
  <c r="P44" i="26"/>
  <c r="P59" i="26"/>
  <c r="P61" i="26"/>
  <c r="P50" i="26"/>
  <c r="P43" i="26"/>
  <c r="P38" i="26"/>
  <c r="P33" i="26"/>
  <c r="P27" i="26"/>
  <c r="P22" i="26"/>
  <c r="T22" i="26" s="1"/>
  <c r="P45" i="26"/>
  <c r="P62" i="26"/>
  <c r="P46" i="26"/>
  <c r="P58" i="26"/>
  <c r="P54" i="26"/>
  <c r="P35" i="26"/>
  <c r="P40" i="26"/>
  <c r="P74" i="26"/>
  <c r="P47" i="26"/>
  <c r="P31" i="26"/>
  <c r="P25" i="26"/>
  <c r="T25" i="26" s="1"/>
  <c r="P65" i="26"/>
  <c r="P72" i="26"/>
  <c r="P39" i="26"/>
  <c r="P34" i="26"/>
  <c r="P30" i="26"/>
  <c r="P23" i="26"/>
  <c r="P41" i="26"/>
  <c r="P56" i="26"/>
  <c r="P68" i="26"/>
  <c r="P37" i="26"/>
  <c r="P29" i="26"/>
  <c r="P21" i="26"/>
  <c r="P71" i="26"/>
  <c r="P52" i="26"/>
  <c r="P66" i="26"/>
  <c r="P55" i="26"/>
  <c r="P26" i="26"/>
  <c r="L54" i="26"/>
  <c r="L66" i="26"/>
  <c r="L60" i="26"/>
  <c r="Q34" i="26"/>
  <c r="Q28" i="26"/>
  <c r="Q27" i="26"/>
  <c r="Q25" i="26"/>
  <c r="U25" i="26" s="1"/>
  <c r="Q46" i="26"/>
  <c r="Q66" i="26"/>
  <c r="Q53" i="26"/>
  <c r="Q58" i="26"/>
  <c r="Q50" i="26"/>
  <c r="Q65" i="26"/>
  <c r="Q60" i="26"/>
  <c r="Q44" i="26"/>
  <c r="Q47" i="26"/>
  <c r="Q40" i="26"/>
  <c r="Q30" i="26"/>
  <c r="Q24" i="26"/>
  <c r="U24" i="26" s="1"/>
  <c r="Q23" i="26"/>
  <c r="Q21" i="26"/>
  <c r="Q70" i="26"/>
  <c r="Q72" i="26"/>
  <c r="Q71" i="26"/>
  <c r="Q49" i="26"/>
  <c r="Q54" i="26"/>
  <c r="Q67" i="26"/>
  <c r="Q52" i="26"/>
  <c r="Q43" i="26"/>
  <c r="Q33" i="26"/>
  <c r="Q32" i="26"/>
  <c r="Q26" i="26"/>
  <c r="Q39" i="26"/>
  <c r="Q73" i="26"/>
  <c r="Q61" i="26"/>
  <c r="Q64" i="26"/>
  <c r="Q48" i="26"/>
  <c r="Q55" i="26"/>
  <c r="Q41" i="26"/>
  <c r="Q37" i="26"/>
  <c r="Q22" i="26"/>
  <c r="U22" i="26" s="1"/>
  <c r="Q31" i="26"/>
  <c r="Q35" i="26"/>
  <c r="Q74" i="26"/>
  <c r="Q69" i="26"/>
  <c r="Q77" i="26"/>
  <c r="Q59" i="26"/>
  <c r="Q45" i="26"/>
  <c r="Q20" i="26"/>
  <c r="U20" i="26" s="1"/>
  <c r="Q29" i="26"/>
  <c r="Q68" i="26"/>
  <c r="Q56" i="26"/>
  <c r="Q51" i="26"/>
  <c r="Q38" i="26"/>
  <c r="Q42" i="26"/>
  <c r="Q62" i="26"/>
  <c r="Q36" i="26"/>
  <c r="R60" i="26"/>
  <c r="R77" i="26"/>
  <c r="R67" i="26"/>
  <c r="R39" i="26"/>
  <c r="R30" i="26"/>
  <c r="R26" i="26"/>
  <c r="R22" i="26"/>
  <c r="R64" i="26"/>
  <c r="R56" i="26"/>
  <c r="R74" i="26"/>
  <c r="R73" i="26"/>
  <c r="R69" i="26"/>
  <c r="R62" i="26"/>
  <c r="R47" i="26"/>
  <c r="R51" i="26"/>
  <c r="R34" i="26"/>
  <c r="R35" i="26"/>
  <c r="R55" i="26"/>
  <c r="R43" i="26"/>
  <c r="R38" i="26"/>
  <c r="R28" i="26"/>
  <c r="R23" i="26"/>
  <c r="R44" i="26"/>
  <c r="R68" i="26"/>
  <c r="R65" i="26"/>
  <c r="R42" i="26"/>
  <c r="R71" i="26"/>
  <c r="R37" i="26"/>
  <c r="R32" i="26"/>
  <c r="R27" i="26"/>
  <c r="R21" i="26"/>
  <c r="R41" i="26"/>
  <c r="R70" i="26"/>
  <c r="R53" i="26"/>
  <c r="R50" i="26"/>
  <c r="R49" i="26"/>
  <c r="R31" i="26"/>
  <c r="R20" i="26"/>
  <c r="R52" i="26"/>
  <c r="R46" i="26"/>
  <c r="R61" i="26"/>
  <c r="R58" i="26"/>
  <c r="R54" i="26"/>
  <c r="R36" i="26"/>
  <c r="R29" i="26"/>
  <c r="R48" i="26"/>
  <c r="R25" i="26"/>
  <c r="R72" i="26"/>
  <c r="R66" i="26"/>
  <c r="R33" i="26"/>
  <c r="R59" i="26"/>
  <c r="R24" i="26"/>
  <c r="R45" i="26"/>
  <c r="R40" i="26"/>
  <c r="R44" i="27"/>
  <c r="R49" i="27"/>
  <c r="R55" i="27"/>
  <c r="R63" i="27"/>
  <c r="R45" i="27"/>
  <c r="R50" i="27"/>
  <c r="R58" i="27"/>
  <c r="R65" i="27"/>
  <c r="R40" i="27"/>
  <c r="R46" i="27"/>
  <c r="R53" i="27"/>
  <c r="R59" i="27"/>
  <c r="R66" i="27"/>
  <c r="R41" i="27"/>
  <c r="R48" i="27"/>
  <c r="R54" i="27"/>
  <c r="R60" i="27"/>
  <c r="R52" i="27"/>
  <c r="R31" i="27"/>
  <c r="R38" i="27"/>
  <c r="R37" i="27"/>
  <c r="R34" i="27"/>
  <c r="R35" i="27"/>
  <c r="R42" i="27"/>
  <c r="R32" i="27"/>
  <c r="R56" i="27"/>
  <c r="R39" i="27"/>
  <c r="R62" i="27"/>
  <c r="R47" i="27"/>
  <c r="R36" i="27"/>
  <c r="D20" i="27"/>
  <c r="D19" i="27"/>
  <c r="D21" i="27"/>
  <c r="B22" i="27"/>
  <c r="D22" i="27" s="1"/>
  <c r="K18" i="27"/>
  <c r="K20" i="27"/>
  <c r="J22" i="27"/>
  <c r="K19" i="27"/>
  <c r="K9" i="26"/>
  <c r="K8" i="26"/>
  <c r="K6" i="26"/>
  <c r="J10" i="26"/>
  <c r="U63" i="26" l="1"/>
  <c r="U57" i="26"/>
  <c r="K63" i="26"/>
  <c r="T63" i="26" s="1"/>
  <c r="V63" i="26" s="1"/>
  <c r="K57" i="26"/>
  <c r="T57" i="26" s="1"/>
  <c r="V57" i="26" s="1"/>
  <c r="M63" i="26"/>
  <c r="M57" i="26"/>
  <c r="N63" i="26"/>
  <c r="N57" i="26"/>
  <c r="U60" i="26"/>
  <c r="U66" i="26"/>
  <c r="T20" i="26"/>
  <c r="V20" i="26" s="1"/>
  <c r="M66" i="26"/>
  <c r="M54" i="26"/>
  <c r="M60" i="26"/>
  <c r="V22" i="26"/>
  <c r="V24" i="26"/>
  <c r="V25" i="26"/>
  <c r="N54" i="26"/>
  <c r="N66" i="26"/>
  <c r="N60" i="26"/>
  <c r="K54" i="26"/>
  <c r="T54" i="26" s="1"/>
  <c r="K66" i="26"/>
  <c r="K60" i="26"/>
  <c r="T60" i="26" s="1"/>
  <c r="U54" i="26"/>
  <c r="E87" i="26"/>
  <c r="E20" i="27"/>
  <c r="E18" i="27"/>
  <c r="E21" i="27"/>
  <c r="E19" i="27"/>
  <c r="K22" i="27"/>
  <c r="K10" i="26"/>
  <c r="T66" i="26" l="1"/>
  <c r="V66" i="26" s="1"/>
  <c r="V60" i="26"/>
  <c r="V54" i="26"/>
  <c r="M34" i="27"/>
  <c r="M38" i="27"/>
  <c r="M42" i="27"/>
  <c r="M47" i="27"/>
  <c r="M39" i="27"/>
  <c r="M41" i="27"/>
  <c r="M49" i="27"/>
  <c r="M36" i="27"/>
  <c r="M44" i="27"/>
  <c r="M46" i="27"/>
  <c r="M40" i="27"/>
  <c r="M48" i="27"/>
  <c r="M50" i="27"/>
  <c r="M35" i="27"/>
  <c r="M37" i="27"/>
  <c r="M45" i="27"/>
  <c r="M32" i="27"/>
  <c r="V32" i="27" s="1"/>
  <c r="O35" i="27"/>
  <c r="O39" i="27"/>
  <c r="O44" i="27"/>
  <c r="O48" i="27"/>
  <c r="O37" i="27"/>
  <c r="O45" i="27"/>
  <c r="O47" i="27"/>
  <c r="O34" i="27"/>
  <c r="O41" i="27"/>
  <c r="O49" i="27"/>
  <c r="O36" i="27"/>
  <c r="O38" i="27"/>
  <c r="O46" i="27"/>
  <c r="O40" i="27"/>
  <c r="O42" i="27"/>
  <c r="O50" i="27"/>
  <c r="O32" i="27"/>
  <c r="N34" i="27"/>
  <c r="N35" i="27"/>
  <c r="N36" i="27"/>
  <c r="N37" i="27"/>
  <c r="N38" i="27"/>
  <c r="N39" i="27"/>
  <c r="N40" i="27"/>
  <c r="N41" i="27"/>
  <c r="N42" i="27"/>
  <c r="N44" i="27"/>
  <c r="N45" i="27"/>
  <c r="N46" i="27"/>
  <c r="N47" i="27"/>
  <c r="N48" i="27"/>
  <c r="N49" i="27"/>
  <c r="N50" i="27"/>
  <c r="N32" i="27"/>
  <c r="P36" i="27"/>
  <c r="P40" i="27"/>
  <c r="P45" i="27"/>
  <c r="P49" i="27"/>
  <c r="P35" i="27"/>
  <c r="P42" i="27"/>
  <c r="P50" i="27"/>
  <c r="P37" i="27"/>
  <c r="P39" i="27"/>
  <c r="P47" i="27"/>
  <c r="P34" i="27"/>
  <c r="P41" i="27"/>
  <c r="P44" i="27"/>
  <c r="P38" i="27"/>
  <c r="P46" i="27"/>
  <c r="P48" i="27"/>
  <c r="P32" i="27"/>
  <c r="E22" i="27"/>
  <c r="H21" i="30" l="1"/>
  <c r="Z71" i="26" l="1"/>
  <c r="E71" i="26" s="1"/>
  <c r="W71" i="26"/>
  <c r="I71" i="26" l="1"/>
  <c r="M71" i="26" s="1"/>
  <c r="Z27" i="26"/>
  <c r="E27" i="26" s="1"/>
  <c r="W27" i="26"/>
  <c r="L71" i="26" l="1"/>
  <c r="U71" i="26" s="1"/>
  <c r="K71" i="26"/>
  <c r="T71" i="26" s="1"/>
  <c r="N71" i="26"/>
  <c r="F27" i="26"/>
  <c r="I27" i="26" s="1"/>
  <c r="V71" i="26" l="1"/>
  <c r="N27" i="26"/>
  <c r="L27" i="26"/>
  <c r="U27" i="26" s="1"/>
  <c r="M27" i="26"/>
  <c r="K27" i="26"/>
  <c r="B35" i="30"/>
  <c r="T27" i="26" l="1"/>
  <c r="V27" i="26" s="1"/>
  <c r="E48" i="30"/>
  <c r="H20" i="30" l="1"/>
  <c r="E49" i="30" l="1"/>
  <c r="E47" i="30"/>
  <c r="E20" i="30"/>
  <c r="E36" i="30" s="1"/>
  <c r="E38" i="30" s="1"/>
  <c r="B37" i="30"/>
  <c r="W54" i="26" l="1"/>
  <c r="W50" i="26"/>
  <c r="Z50" i="26"/>
  <c r="E50" i="26" s="1"/>
  <c r="I50" i="26" l="1"/>
  <c r="N50" i="26" s="1"/>
  <c r="L50" i="26"/>
  <c r="U50" i="26" s="1"/>
  <c r="E52" i="30"/>
  <c r="E22" i="30"/>
  <c r="B39" i="30"/>
  <c r="B22" i="30"/>
  <c r="I11" i="27"/>
  <c r="H11" i="27"/>
  <c r="G70" i="27" s="1"/>
  <c r="I10" i="27"/>
  <c r="J10" i="27" s="1"/>
  <c r="I9" i="27"/>
  <c r="J9" i="27" s="1"/>
  <c r="I8" i="27"/>
  <c r="J8" i="27" s="1"/>
  <c r="J7" i="27"/>
  <c r="Y69" i="27"/>
  <c r="H69" i="27"/>
  <c r="K50" i="26" l="1"/>
  <c r="M50" i="26"/>
  <c r="R75" i="26"/>
  <c r="R76" i="26"/>
  <c r="S76" i="26"/>
  <c r="S75" i="26"/>
  <c r="G75" i="27"/>
  <c r="F75" i="27"/>
  <c r="G73" i="27"/>
  <c r="G74" i="27"/>
  <c r="G69" i="27"/>
  <c r="J11" i="27"/>
  <c r="G71" i="27"/>
  <c r="G72" i="27"/>
  <c r="K9" i="27"/>
  <c r="K10" i="27"/>
  <c r="K8" i="27"/>
  <c r="K7" i="27"/>
  <c r="I69" i="27"/>
  <c r="L69" i="27" s="1"/>
  <c r="O69" i="27" l="1"/>
  <c r="N69" i="27"/>
  <c r="P69" i="27"/>
  <c r="M69" i="27"/>
  <c r="V69" i="27" s="1"/>
  <c r="T50" i="26"/>
  <c r="V50" i="26" s="1"/>
  <c r="E54" i="30"/>
  <c r="H13" i="30" s="1"/>
  <c r="K11" i="27"/>
  <c r="D7" i="27" l="1"/>
  <c r="C11" i="27"/>
  <c r="C10" i="27"/>
  <c r="D10" i="27" s="1"/>
  <c r="C9" i="27"/>
  <c r="D9" i="27" s="1"/>
  <c r="C8" i="27"/>
  <c r="D8" i="27" s="1"/>
  <c r="C10" i="26"/>
  <c r="C9" i="26"/>
  <c r="C8" i="26"/>
  <c r="C7" i="26"/>
  <c r="H22" i="30" s="1"/>
  <c r="S44" i="27" l="1"/>
  <c r="S48" i="27"/>
  <c r="S53" i="27"/>
  <c r="S58" i="27"/>
  <c r="S63" i="27"/>
  <c r="S40" i="27"/>
  <c r="S45" i="27"/>
  <c r="S47" i="27"/>
  <c r="S52" i="27"/>
  <c r="S56" i="27"/>
  <c r="S62" i="27"/>
  <c r="W69" i="27"/>
  <c r="S42" i="27"/>
  <c r="S49" i="27"/>
  <c r="S54" i="27"/>
  <c r="S59" i="27"/>
  <c r="S65" i="27"/>
  <c r="S60" i="27"/>
  <c r="S41" i="27"/>
  <c r="S36" i="27"/>
  <c r="S34" i="27"/>
  <c r="S32" i="27"/>
  <c r="W32" i="27" s="1"/>
  <c r="S35" i="27"/>
  <c r="S38" i="27"/>
  <c r="S66" i="27"/>
  <c r="S39" i="27"/>
  <c r="S31" i="27"/>
  <c r="S55" i="27"/>
  <c r="S37" i="27"/>
  <c r="S50" i="27"/>
  <c r="S46" i="27"/>
  <c r="T31" i="27"/>
  <c r="T35" i="27"/>
  <c r="T39" i="27"/>
  <c r="T37" i="27"/>
  <c r="T36" i="27"/>
  <c r="T38" i="27"/>
  <c r="T58" i="27"/>
  <c r="T47" i="27"/>
  <c r="T42" i="27"/>
  <c r="T59" i="27"/>
  <c r="T45" i="27"/>
  <c r="T54" i="27"/>
  <c r="T52" i="27"/>
  <c r="T66" i="27"/>
  <c r="T55" i="27"/>
  <c r="T40" i="27"/>
  <c r="T50" i="27"/>
  <c r="T41" i="27"/>
  <c r="T32" i="27"/>
  <c r="T48" i="27"/>
  <c r="T56" i="27"/>
  <c r="T34" i="27"/>
  <c r="T46" i="27"/>
  <c r="T44" i="27"/>
  <c r="T60" i="27"/>
  <c r="T65" i="27"/>
  <c r="T49" i="27"/>
  <c r="T53" i="27"/>
  <c r="T62" i="27"/>
  <c r="T63" i="27"/>
  <c r="U36" i="27"/>
  <c r="U35" i="27"/>
  <c r="U39" i="27"/>
  <c r="U37" i="27"/>
  <c r="U52" i="27"/>
  <c r="U66" i="27"/>
  <c r="U60" i="27"/>
  <c r="U38" i="27"/>
  <c r="U59" i="27"/>
  <c r="U49" i="27"/>
  <c r="U40" i="27"/>
  <c r="U58" i="27"/>
  <c r="U48" i="27"/>
  <c r="U54" i="27"/>
  <c r="U45" i="27"/>
  <c r="U32" i="27"/>
  <c r="U42" i="27"/>
  <c r="U53" i="27"/>
  <c r="U62" i="27"/>
  <c r="U50" i="27"/>
  <c r="U41" i="27"/>
  <c r="U47" i="27"/>
  <c r="U55" i="27"/>
  <c r="U46" i="27"/>
  <c r="U65" i="27"/>
  <c r="U34" i="27"/>
  <c r="U56" i="27"/>
  <c r="U63" i="27"/>
  <c r="U44" i="27"/>
  <c r="U31" i="27"/>
  <c r="E28" i="30"/>
  <c r="E40" i="30" s="1"/>
  <c r="H12" i="30" s="1"/>
  <c r="C88" i="26"/>
  <c r="D8" i="26"/>
  <c r="D9" i="26"/>
  <c r="D7" i="26"/>
  <c r="D6" i="26"/>
  <c r="D86" i="27" l="1"/>
  <c r="D87" i="27"/>
  <c r="H70" i="27"/>
  <c r="I70" i="27" s="1"/>
  <c r="L70" i="27" s="1"/>
  <c r="Y70" i="27"/>
  <c r="H71" i="27"/>
  <c r="I71" i="27" s="1"/>
  <c r="L71" i="27" s="1"/>
  <c r="Y71" i="27"/>
  <c r="H72" i="27"/>
  <c r="I72" i="27" s="1"/>
  <c r="L72" i="27" s="1"/>
  <c r="Y72" i="27"/>
  <c r="H73" i="27"/>
  <c r="I73" i="27" s="1"/>
  <c r="L73" i="27" s="1"/>
  <c r="Y73" i="27"/>
  <c r="H74" i="27"/>
  <c r="I74" i="27" s="1"/>
  <c r="L74" i="27" s="1"/>
  <c r="Y74" i="27"/>
  <c r="M71" i="27" l="1"/>
  <c r="P71" i="27"/>
  <c r="N71" i="27"/>
  <c r="W71" i="27" s="1"/>
  <c r="O71" i="27"/>
  <c r="O70" i="27"/>
  <c r="N70" i="27"/>
  <c r="W70" i="27" s="1"/>
  <c r="P70" i="27"/>
  <c r="M70" i="27"/>
  <c r="V70" i="27" s="1"/>
  <c r="P72" i="27"/>
  <c r="N72" i="27"/>
  <c r="W72" i="27" s="1"/>
  <c r="O72" i="27"/>
  <c r="M72" i="27"/>
  <c r="V72" i="27" s="1"/>
  <c r="N74" i="27"/>
  <c r="W74" i="27" s="1"/>
  <c r="P74" i="27"/>
  <c r="O74" i="27"/>
  <c r="M74" i="27"/>
  <c r="V74" i="27" s="1"/>
  <c r="P73" i="27"/>
  <c r="O73" i="27"/>
  <c r="M73" i="27"/>
  <c r="V73" i="27" s="1"/>
  <c r="N73" i="27"/>
  <c r="W73" i="27" s="1"/>
  <c r="V71" i="27"/>
  <c r="Y34" i="27"/>
  <c r="Y35" i="27"/>
  <c r="Y36" i="27"/>
  <c r="Y37" i="27"/>
  <c r="Y38" i="27"/>
  <c r="Y39" i="27"/>
  <c r="Y40" i="27"/>
  <c r="Y41" i="27"/>
  <c r="Y42" i="27"/>
  <c r="Y43" i="27"/>
  <c r="Y44" i="27"/>
  <c r="Y45" i="27"/>
  <c r="Y46" i="27"/>
  <c r="Y47" i="27"/>
  <c r="Y48" i="27"/>
  <c r="Y49" i="27"/>
  <c r="Y50" i="27"/>
  <c r="Y51" i="27"/>
  <c r="Y52" i="27"/>
  <c r="Y53" i="27"/>
  <c r="Y54" i="27"/>
  <c r="Y55" i="27"/>
  <c r="Y56" i="27"/>
  <c r="Y57" i="27"/>
  <c r="Y58" i="27"/>
  <c r="Y59" i="27"/>
  <c r="Y60" i="27"/>
  <c r="Y61" i="27"/>
  <c r="Y62" i="27"/>
  <c r="Y63" i="27"/>
  <c r="Y65" i="27"/>
  <c r="Y66" i="27"/>
  <c r="Y75" i="27"/>
  <c r="Y31" i="27"/>
  <c r="B89" i="27"/>
  <c r="B11" i="27"/>
  <c r="D11" i="27" l="1"/>
  <c r="E10" i="27"/>
  <c r="E8" i="27"/>
  <c r="E7" i="27"/>
  <c r="E9" i="27"/>
  <c r="I75" i="27" l="1"/>
  <c r="L75" i="27" s="1"/>
  <c r="E10" i="30" s="1"/>
  <c r="E11" i="27"/>
  <c r="R77" i="27"/>
  <c r="S77" i="27"/>
  <c r="T77" i="27"/>
  <c r="U77" i="27"/>
  <c r="M75" i="27" l="1"/>
  <c r="V75" i="27" s="1"/>
  <c r="O75" i="27"/>
  <c r="N75" i="27"/>
  <c r="W75" i="27" s="1"/>
  <c r="P75" i="27"/>
  <c r="X32" i="27"/>
  <c r="X72" i="27"/>
  <c r="X73" i="27"/>
  <c r="X69" i="27"/>
  <c r="X74" i="27"/>
  <c r="X70" i="27"/>
  <c r="X71" i="27"/>
  <c r="W45" i="26"/>
  <c r="W46" i="26"/>
  <c r="W47" i="26"/>
  <c r="W48" i="26"/>
  <c r="W49" i="26"/>
  <c r="W51" i="26"/>
  <c r="W52" i="26"/>
  <c r="W53" i="26"/>
  <c r="W55" i="26"/>
  <c r="W56" i="26"/>
  <c r="W58" i="26"/>
  <c r="W59" i="26"/>
  <c r="W61" i="26"/>
  <c r="W62" i="26"/>
  <c r="W64" i="26"/>
  <c r="W65" i="26"/>
  <c r="W67" i="26"/>
  <c r="W68" i="26"/>
  <c r="W69" i="26"/>
  <c r="W70" i="26"/>
  <c r="W72" i="26"/>
  <c r="W73" i="26"/>
  <c r="W74" i="26"/>
  <c r="W77" i="26"/>
  <c r="W23" i="26"/>
  <c r="W26" i="26"/>
  <c r="W28" i="26"/>
  <c r="W29" i="26"/>
  <c r="W30" i="26"/>
  <c r="W31" i="26"/>
  <c r="W32" i="26"/>
  <c r="W33" i="26"/>
  <c r="W34" i="26"/>
  <c r="W35" i="26"/>
  <c r="W36" i="26"/>
  <c r="W37" i="26"/>
  <c r="W38" i="26"/>
  <c r="W39" i="26"/>
  <c r="W40" i="26"/>
  <c r="W41" i="26"/>
  <c r="W42" i="26"/>
  <c r="W43" i="26"/>
  <c r="W44" i="26"/>
  <c r="W21" i="26"/>
  <c r="B10" i="26"/>
  <c r="E77" i="27"/>
  <c r="D81" i="26" s="1"/>
  <c r="H66" i="27"/>
  <c r="H65" i="27"/>
  <c r="I65" i="27" s="1"/>
  <c r="L65" i="27" s="1"/>
  <c r="H63" i="27"/>
  <c r="I63" i="27" s="1"/>
  <c r="L63" i="27" s="1"/>
  <c r="H62" i="27"/>
  <c r="I62" i="27" s="1"/>
  <c r="L62" i="27" s="1"/>
  <c r="H60" i="27"/>
  <c r="I60" i="27" s="1"/>
  <c r="L60" i="27" s="1"/>
  <c r="H59" i="27"/>
  <c r="I59" i="27" s="1"/>
  <c r="L59" i="27" s="1"/>
  <c r="H58" i="27"/>
  <c r="I58" i="27" s="1"/>
  <c r="L58" i="27" s="1"/>
  <c r="H56" i="27"/>
  <c r="I56" i="27" s="1"/>
  <c r="L56" i="27" s="1"/>
  <c r="H55" i="27"/>
  <c r="I55" i="27" s="1"/>
  <c r="L55" i="27" s="1"/>
  <c r="H54" i="27"/>
  <c r="I54" i="27" s="1"/>
  <c r="L54" i="27" s="1"/>
  <c r="H53" i="27"/>
  <c r="I53" i="27" s="1"/>
  <c r="L53" i="27" s="1"/>
  <c r="H52" i="27"/>
  <c r="I52" i="27" s="1"/>
  <c r="L52" i="27" s="1"/>
  <c r="H50" i="27"/>
  <c r="I50" i="27" s="1"/>
  <c r="H49" i="27"/>
  <c r="I49" i="27" s="1"/>
  <c r="H48" i="27"/>
  <c r="I48" i="27" s="1"/>
  <c r="H47" i="27"/>
  <c r="I47" i="27" s="1"/>
  <c r="H46" i="27"/>
  <c r="I46" i="27" s="1"/>
  <c r="H45" i="27"/>
  <c r="I45" i="27" s="1"/>
  <c r="H44" i="27"/>
  <c r="I44" i="27" s="1"/>
  <c r="H42" i="27"/>
  <c r="I42" i="27" s="1"/>
  <c r="H41" i="27"/>
  <c r="I41" i="27" s="1"/>
  <c r="H40" i="27"/>
  <c r="I40" i="27" s="1"/>
  <c r="H39" i="27"/>
  <c r="I39" i="27" s="1"/>
  <c r="H38" i="27"/>
  <c r="I38" i="27" s="1"/>
  <c r="H37" i="27"/>
  <c r="I37" i="27" s="1"/>
  <c r="H36" i="27"/>
  <c r="I36" i="27" s="1"/>
  <c r="H35" i="27"/>
  <c r="I35" i="27" s="1"/>
  <c r="H34" i="27"/>
  <c r="I34" i="27" s="1"/>
  <c r="H31" i="27"/>
  <c r="I31" i="27" s="1"/>
  <c r="L31" i="27" s="1"/>
  <c r="E74" i="26"/>
  <c r="E73" i="26"/>
  <c r="E72" i="26"/>
  <c r="E70" i="26"/>
  <c r="F70" i="26" s="1"/>
  <c r="I70" i="26" s="1"/>
  <c r="E69" i="26"/>
  <c r="F69" i="26" s="1"/>
  <c r="I69" i="26" s="1"/>
  <c r="E68" i="26"/>
  <c r="F68" i="26" s="1"/>
  <c r="I68" i="26" s="1"/>
  <c r="E67" i="26"/>
  <c r="E65" i="26"/>
  <c r="E64" i="26"/>
  <c r="E62" i="26"/>
  <c r="E61" i="26"/>
  <c r="E59" i="26"/>
  <c r="F59" i="26" s="1"/>
  <c r="E58" i="26"/>
  <c r="F58" i="26" s="1"/>
  <c r="E56" i="26"/>
  <c r="E55" i="26"/>
  <c r="F55" i="26" s="1"/>
  <c r="E53" i="26"/>
  <c r="F53" i="26" s="1"/>
  <c r="Z52" i="26"/>
  <c r="E52" i="26" s="1"/>
  <c r="Z51" i="26"/>
  <c r="E51" i="26" s="1"/>
  <c r="Z49" i="26"/>
  <c r="E49" i="26" s="1"/>
  <c r="Z48" i="26"/>
  <c r="E48" i="26" s="1"/>
  <c r="Z47" i="26"/>
  <c r="E47" i="26" s="1"/>
  <c r="Z46" i="26"/>
  <c r="E46" i="26" s="1"/>
  <c r="Z45" i="26"/>
  <c r="E45" i="26" s="1"/>
  <c r="Z44" i="26"/>
  <c r="E44" i="26" s="1"/>
  <c r="Z43" i="26"/>
  <c r="E43" i="26" s="1"/>
  <c r="Z42" i="26"/>
  <c r="E42" i="26" s="1"/>
  <c r="Z41" i="26"/>
  <c r="E41" i="26" s="1"/>
  <c r="Z40" i="26"/>
  <c r="E40" i="26" s="1"/>
  <c r="Z39" i="26"/>
  <c r="E39" i="26" s="1"/>
  <c r="Z38" i="26"/>
  <c r="E38" i="26" s="1"/>
  <c r="Z37" i="26"/>
  <c r="E37" i="26" s="1"/>
  <c r="Z36" i="26"/>
  <c r="E36" i="26" s="1"/>
  <c r="Z35" i="26"/>
  <c r="E35" i="26" s="1"/>
  <c r="Z34" i="26"/>
  <c r="E34" i="26" s="1"/>
  <c r="Z33" i="26"/>
  <c r="E33" i="26" s="1"/>
  <c r="Z32" i="26"/>
  <c r="E32" i="26" s="1"/>
  <c r="Z31" i="26"/>
  <c r="E31" i="26" s="1"/>
  <c r="Z30" i="26"/>
  <c r="E30" i="26" s="1"/>
  <c r="Z29" i="26"/>
  <c r="E29" i="26" s="1"/>
  <c r="Z28" i="26"/>
  <c r="E28" i="26" s="1"/>
  <c r="Z26" i="26"/>
  <c r="E26" i="26" s="1"/>
  <c r="Z23" i="26"/>
  <c r="E23" i="26" s="1"/>
  <c r="Z21" i="26"/>
  <c r="E21" i="26" s="1"/>
  <c r="Y76" i="26" l="1"/>
  <c r="Z76" i="26" s="1"/>
  <c r="E76" i="26" s="1"/>
  <c r="I76" i="26" s="1"/>
  <c r="Y77" i="26"/>
  <c r="Z77" i="26" s="1"/>
  <c r="Y75" i="26"/>
  <c r="Z75" i="26" s="1"/>
  <c r="E75" i="26" s="1"/>
  <c r="I75" i="26" s="1"/>
  <c r="I21" i="26"/>
  <c r="N21" i="26" s="1"/>
  <c r="L21" i="26"/>
  <c r="U21" i="26" s="1"/>
  <c r="I37" i="26"/>
  <c r="K37" i="26" s="1"/>
  <c r="T37" i="26" s="1"/>
  <c r="N37" i="26"/>
  <c r="M37" i="26"/>
  <c r="F61" i="26"/>
  <c r="I61" i="26" s="1"/>
  <c r="F65" i="26"/>
  <c r="I65" i="26" s="1"/>
  <c r="I34" i="26"/>
  <c r="K34" i="26" s="1"/>
  <c r="T34" i="26" s="1"/>
  <c r="M34" i="26"/>
  <c r="I38" i="26"/>
  <c r="M38" i="26" s="1"/>
  <c r="F62" i="26"/>
  <c r="I62" i="26" s="1"/>
  <c r="I31" i="26"/>
  <c r="L31" i="26" s="1"/>
  <c r="U31" i="26" s="1"/>
  <c r="M31" i="26"/>
  <c r="I35" i="26"/>
  <c r="K35" i="26" s="1"/>
  <c r="T35" i="26" s="1"/>
  <c r="I39" i="26"/>
  <c r="K39" i="26" s="1"/>
  <c r="T39" i="26" s="1"/>
  <c r="F67" i="26"/>
  <c r="I67" i="26" s="1"/>
  <c r="I32" i="26"/>
  <c r="M32" i="26" s="1"/>
  <c r="N32" i="26"/>
  <c r="L32" i="26"/>
  <c r="U32" i="26" s="1"/>
  <c r="I36" i="26"/>
  <c r="L36" i="26" s="1"/>
  <c r="U36" i="26" s="1"/>
  <c r="F64" i="26"/>
  <c r="I64" i="26" s="1"/>
  <c r="M69" i="26"/>
  <c r="L69" i="26"/>
  <c r="U69" i="26" s="1"/>
  <c r="K69" i="26"/>
  <c r="T69" i="26" s="1"/>
  <c r="N69" i="26"/>
  <c r="K70" i="26"/>
  <c r="T70" i="26" s="1"/>
  <c r="M70" i="26"/>
  <c r="N70" i="26"/>
  <c r="L70" i="26"/>
  <c r="U70" i="26" s="1"/>
  <c r="M68" i="26"/>
  <c r="K68" i="26"/>
  <c r="T68" i="26" s="1"/>
  <c r="N68" i="26"/>
  <c r="L68" i="26"/>
  <c r="U68" i="26" s="1"/>
  <c r="F56" i="26"/>
  <c r="I56" i="26" s="1"/>
  <c r="O54" i="27"/>
  <c r="N54" i="27"/>
  <c r="W54" i="27" s="1"/>
  <c r="P54" i="27"/>
  <c r="M54" i="27"/>
  <c r="V54" i="27" s="1"/>
  <c r="O65" i="27"/>
  <c r="M65" i="27"/>
  <c r="V65" i="27" s="1"/>
  <c r="N65" i="27"/>
  <c r="W65" i="27" s="1"/>
  <c r="P65" i="27"/>
  <c r="O55" i="27"/>
  <c r="M55" i="27"/>
  <c r="V55" i="27" s="1"/>
  <c r="P55" i="27"/>
  <c r="N55" i="27"/>
  <c r="W55" i="27" s="1"/>
  <c r="O52" i="27"/>
  <c r="N52" i="27"/>
  <c r="W52" i="27" s="1"/>
  <c r="P52" i="27"/>
  <c r="M52" i="27"/>
  <c r="V52" i="27" s="1"/>
  <c r="O56" i="27"/>
  <c r="N56" i="27"/>
  <c r="W56" i="27" s="1"/>
  <c r="P56" i="27"/>
  <c r="M56" i="27"/>
  <c r="V56" i="27" s="1"/>
  <c r="O62" i="27"/>
  <c r="M62" i="27"/>
  <c r="V62" i="27" s="1"/>
  <c r="N62" i="27"/>
  <c r="W62" i="27" s="1"/>
  <c r="P62" i="27"/>
  <c r="O59" i="27"/>
  <c r="N59" i="27"/>
  <c r="W59" i="27" s="1"/>
  <c r="P59" i="27"/>
  <c r="M59" i="27"/>
  <c r="V59" i="27" s="1"/>
  <c r="N31" i="27"/>
  <c r="P31" i="27"/>
  <c r="M31" i="27"/>
  <c r="O31" i="27"/>
  <c r="O60" i="27"/>
  <c r="P60" i="27"/>
  <c r="M60" i="27"/>
  <c r="V60" i="27" s="1"/>
  <c r="N60" i="27"/>
  <c r="W60" i="27" s="1"/>
  <c r="O53" i="27"/>
  <c r="P53" i="27"/>
  <c r="M53" i="27"/>
  <c r="V53" i="27" s="1"/>
  <c r="N53" i="27"/>
  <c r="W53" i="27" s="1"/>
  <c r="O58" i="27"/>
  <c r="P58" i="27"/>
  <c r="M58" i="27"/>
  <c r="V58" i="27" s="1"/>
  <c r="N58" i="27"/>
  <c r="W58" i="27" s="1"/>
  <c r="O63" i="27"/>
  <c r="P63" i="27"/>
  <c r="M63" i="27"/>
  <c r="V63" i="27" s="1"/>
  <c r="N63" i="27"/>
  <c r="W63" i="27" s="1"/>
  <c r="W38" i="27"/>
  <c r="V38" i="27"/>
  <c r="W42" i="27"/>
  <c r="V42" i="27"/>
  <c r="W47" i="27"/>
  <c r="V47" i="27"/>
  <c r="W39" i="27"/>
  <c r="V39" i="27"/>
  <c r="V44" i="27"/>
  <c r="W44" i="27"/>
  <c r="V48" i="27"/>
  <c r="W48" i="27"/>
  <c r="V36" i="27"/>
  <c r="W36" i="27"/>
  <c r="W40" i="27"/>
  <c r="V40" i="27"/>
  <c r="W45" i="27"/>
  <c r="V45" i="27"/>
  <c r="W49" i="27"/>
  <c r="V49" i="27"/>
  <c r="W37" i="27"/>
  <c r="V37" i="27"/>
  <c r="V41" i="27"/>
  <c r="W41" i="27"/>
  <c r="W46" i="27"/>
  <c r="V46" i="27"/>
  <c r="V50" i="27"/>
  <c r="W50" i="27"/>
  <c r="W34" i="27"/>
  <c r="V34" i="27"/>
  <c r="D83" i="26"/>
  <c r="I55" i="26"/>
  <c r="X75" i="27"/>
  <c r="I66" i="27"/>
  <c r="L66" i="27" s="1"/>
  <c r="L77" i="27" s="1"/>
  <c r="F37" i="26"/>
  <c r="F35" i="26"/>
  <c r="F33" i="26"/>
  <c r="I33" i="26" s="1"/>
  <c r="F73" i="26"/>
  <c r="I73" i="26" s="1"/>
  <c r="F42" i="26"/>
  <c r="I42" i="26" s="1"/>
  <c r="F40" i="26"/>
  <c r="I40" i="26" s="1"/>
  <c r="F44" i="26"/>
  <c r="I44" i="26" s="1"/>
  <c r="D10" i="26"/>
  <c r="E77" i="26"/>
  <c r="C90" i="26"/>
  <c r="E9" i="26"/>
  <c r="F38" i="26"/>
  <c r="F43" i="26"/>
  <c r="I43" i="26" s="1"/>
  <c r="F46" i="26"/>
  <c r="I46" i="26" s="1"/>
  <c r="F45" i="26"/>
  <c r="I45" i="26" s="1"/>
  <c r="F47" i="26"/>
  <c r="I47" i="26" s="1"/>
  <c r="E8" i="26"/>
  <c r="E7" i="26"/>
  <c r="E6" i="26"/>
  <c r="F49" i="26"/>
  <c r="I49" i="26" s="1"/>
  <c r="F39" i="26"/>
  <c r="F52" i="26"/>
  <c r="I52" i="26" s="1"/>
  <c r="F41" i="26"/>
  <c r="I41" i="26" s="1"/>
  <c r="F74" i="26"/>
  <c r="I74" i="26" s="1"/>
  <c r="F21" i="26"/>
  <c r="F26" i="26"/>
  <c r="I26" i="26" s="1"/>
  <c r="F29" i="26"/>
  <c r="I29" i="26" s="1"/>
  <c r="F31" i="26"/>
  <c r="F23" i="26"/>
  <c r="I23" i="26" s="1"/>
  <c r="F28" i="26"/>
  <c r="I28" i="26" s="1"/>
  <c r="F30" i="26"/>
  <c r="I30" i="26" s="1"/>
  <c r="F32" i="26"/>
  <c r="F34" i="26"/>
  <c r="F36" i="26"/>
  <c r="F48" i="26"/>
  <c r="I48" i="26" s="1"/>
  <c r="F51" i="26"/>
  <c r="I51" i="26" s="1"/>
  <c r="F72" i="26"/>
  <c r="I72" i="26" s="1"/>
  <c r="M75" i="26" l="1"/>
  <c r="L75" i="26"/>
  <c r="U75" i="26" s="1"/>
  <c r="K75" i="26"/>
  <c r="T75" i="26" s="1"/>
  <c r="N75" i="26"/>
  <c r="N76" i="26"/>
  <c r="K76" i="26"/>
  <c r="T76" i="26" s="1"/>
  <c r="M76" i="26"/>
  <c r="L76" i="26"/>
  <c r="U76" i="26" s="1"/>
  <c r="H79" i="26"/>
  <c r="D86" i="26" s="1"/>
  <c r="K62" i="26"/>
  <c r="T62" i="26" s="1"/>
  <c r="M62" i="26"/>
  <c r="K61" i="26"/>
  <c r="T61" i="26" s="1"/>
  <c r="M61" i="26"/>
  <c r="L67" i="26"/>
  <c r="U67" i="26" s="1"/>
  <c r="N67" i="26"/>
  <c r="L26" i="26"/>
  <c r="U26" i="26" s="1"/>
  <c r="K26" i="26"/>
  <c r="T26" i="26" s="1"/>
  <c r="N26" i="26"/>
  <c r="M26" i="26"/>
  <c r="K65" i="26"/>
  <c r="T65" i="26" s="1"/>
  <c r="M65" i="26"/>
  <c r="N65" i="26"/>
  <c r="L65" i="26"/>
  <c r="U65" i="26" s="1"/>
  <c r="K28" i="26"/>
  <c r="T28" i="26" s="1"/>
  <c r="M28" i="26"/>
  <c r="N28" i="26"/>
  <c r="L28" i="26"/>
  <c r="U28" i="26" s="1"/>
  <c r="M40" i="26"/>
  <c r="N40" i="26"/>
  <c r="K40" i="26"/>
  <c r="T40" i="26" s="1"/>
  <c r="L40" i="26"/>
  <c r="U40" i="26" s="1"/>
  <c r="N23" i="26"/>
  <c r="K23" i="26"/>
  <c r="T23" i="26" s="1"/>
  <c r="M23" i="26"/>
  <c r="L23" i="26"/>
  <c r="U23" i="26" s="1"/>
  <c r="L30" i="26"/>
  <c r="U30" i="26" s="1"/>
  <c r="N30" i="26"/>
  <c r="M30" i="26"/>
  <c r="K30" i="26"/>
  <c r="T30" i="26" s="1"/>
  <c r="M29" i="26"/>
  <c r="K29" i="26"/>
  <c r="T29" i="26" s="1"/>
  <c r="N29" i="26"/>
  <c r="L29" i="26"/>
  <c r="U29" i="26" s="1"/>
  <c r="M33" i="26"/>
  <c r="K33" i="26"/>
  <c r="T33" i="26" s="1"/>
  <c r="L33" i="26"/>
  <c r="U33" i="26" s="1"/>
  <c r="N33" i="26"/>
  <c r="K64" i="26"/>
  <c r="T64" i="26" s="1"/>
  <c r="M64" i="26"/>
  <c r="L64" i="26"/>
  <c r="U64" i="26" s="1"/>
  <c r="N64" i="26"/>
  <c r="M36" i="26"/>
  <c r="N39" i="26"/>
  <c r="M67" i="26"/>
  <c r="L62" i="26"/>
  <c r="U62" i="26" s="1"/>
  <c r="N36" i="26"/>
  <c r="N35" i="26"/>
  <c r="M35" i="26"/>
  <c r="L38" i="26"/>
  <c r="U38" i="26" s="1"/>
  <c r="I77" i="26"/>
  <c r="N77" i="26" s="1"/>
  <c r="K67" i="26"/>
  <c r="T67" i="26" s="1"/>
  <c r="N62" i="26"/>
  <c r="L61" i="26"/>
  <c r="U61" i="26" s="1"/>
  <c r="K36" i="26"/>
  <c r="K32" i="26"/>
  <c r="M39" i="26"/>
  <c r="L35" i="26"/>
  <c r="U35" i="26" s="1"/>
  <c r="V35" i="26" s="1"/>
  <c r="K31" i="26"/>
  <c r="N31" i="26"/>
  <c r="K38" i="26"/>
  <c r="T38" i="26" s="1"/>
  <c r="L34" i="26"/>
  <c r="U34" i="26" s="1"/>
  <c r="V34" i="26" s="1"/>
  <c r="N34" i="26"/>
  <c r="L37" i="26"/>
  <c r="U37" i="26" s="1"/>
  <c r="V37" i="26" s="1"/>
  <c r="M21" i="26"/>
  <c r="N61" i="26"/>
  <c r="L39" i="26"/>
  <c r="U39" i="26" s="1"/>
  <c r="V39" i="26" s="1"/>
  <c r="N38" i="26"/>
  <c r="V68" i="26"/>
  <c r="K21" i="26"/>
  <c r="O66" i="27"/>
  <c r="P66" i="27"/>
  <c r="M66" i="27"/>
  <c r="N66" i="27"/>
  <c r="W66" i="27" s="1"/>
  <c r="L74" i="26"/>
  <c r="U74" i="26" s="1"/>
  <c r="N74" i="26"/>
  <c r="K74" i="26"/>
  <c r="T74" i="26" s="1"/>
  <c r="M74" i="26"/>
  <c r="N52" i="26"/>
  <c r="M52" i="26"/>
  <c r="K52" i="26"/>
  <c r="T52" i="26" s="1"/>
  <c r="L52" i="26"/>
  <c r="U52" i="26" s="1"/>
  <c r="M46" i="26"/>
  <c r="L46" i="26"/>
  <c r="U46" i="26" s="1"/>
  <c r="K46" i="26"/>
  <c r="T46" i="26" s="1"/>
  <c r="N46" i="26"/>
  <c r="N55" i="26"/>
  <c r="L55" i="26"/>
  <c r="U55" i="26" s="1"/>
  <c r="K55" i="26"/>
  <c r="T55" i="26" s="1"/>
  <c r="M55" i="26"/>
  <c r="L72" i="26"/>
  <c r="U72" i="26" s="1"/>
  <c r="K72" i="26"/>
  <c r="T72" i="26" s="1"/>
  <c r="N72" i="26"/>
  <c r="M72" i="26"/>
  <c r="N43" i="26"/>
  <c r="L43" i="26"/>
  <c r="U43" i="26" s="1"/>
  <c r="K43" i="26"/>
  <c r="T43" i="26" s="1"/>
  <c r="M43" i="26"/>
  <c r="K42" i="26"/>
  <c r="T42" i="26" s="1"/>
  <c r="N42" i="26"/>
  <c r="M42" i="26"/>
  <c r="L42" i="26"/>
  <c r="U42" i="26" s="1"/>
  <c r="V69" i="26"/>
  <c r="N51" i="26"/>
  <c r="L51" i="26"/>
  <c r="U51" i="26" s="1"/>
  <c r="K51" i="26"/>
  <c r="T51" i="26" s="1"/>
  <c r="M51" i="26"/>
  <c r="M49" i="26"/>
  <c r="N49" i="26"/>
  <c r="K49" i="26"/>
  <c r="T49" i="26" s="1"/>
  <c r="L49" i="26"/>
  <c r="U49" i="26" s="1"/>
  <c r="N47" i="26"/>
  <c r="L47" i="26"/>
  <c r="U47" i="26" s="1"/>
  <c r="M47" i="26"/>
  <c r="K47" i="26"/>
  <c r="T47" i="26" s="1"/>
  <c r="M73" i="26"/>
  <c r="L73" i="26"/>
  <c r="U73" i="26" s="1"/>
  <c r="K73" i="26"/>
  <c r="T73" i="26" s="1"/>
  <c r="N73" i="26"/>
  <c r="K48" i="26"/>
  <c r="T48" i="26" s="1"/>
  <c r="M48" i="26"/>
  <c r="N48" i="26"/>
  <c r="L48" i="26"/>
  <c r="U48" i="26" s="1"/>
  <c r="N41" i="26"/>
  <c r="L41" i="26"/>
  <c r="U41" i="26" s="1"/>
  <c r="K41" i="26"/>
  <c r="T41" i="26" s="1"/>
  <c r="M41" i="26"/>
  <c r="K45" i="26"/>
  <c r="T45" i="26" s="1"/>
  <c r="M45" i="26"/>
  <c r="N45" i="26"/>
  <c r="L45" i="26"/>
  <c r="U45" i="26" s="1"/>
  <c r="K44" i="26"/>
  <c r="T44" i="26" s="1"/>
  <c r="N44" i="26"/>
  <c r="L44" i="26"/>
  <c r="U44" i="26" s="1"/>
  <c r="M44" i="26"/>
  <c r="L56" i="26"/>
  <c r="U56" i="26" s="1"/>
  <c r="M56" i="26"/>
  <c r="N56" i="26"/>
  <c r="K56" i="26"/>
  <c r="T56" i="26" s="1"/>
  <c r="V70" i="26"/>
  <c r="I59" i="26"/>
  <c r="I58" i="26"/>
  <c r="I53" i="26"/>
  <c r="W35" i="27"/>
  <c r="V35" i="27"/>
  <c r="W31" i="27"/>
  <c r="E88" i="26"/>
  <c r="X53" i="27"/>
  <c r="X46" i="27"/>
  <c r="X65" i="27"/>
  <c r="X62" i="27"/>
  <c r="X55" i="27"/>
  <c r="X34" i="27"/>
  <c r="X60" i="27"/>
  <c r="X58" i="27"/>
  <c r="X49" i="27"/>
  <c r="X59" i="27"/>
  <c r="X52" i="27"/>
  <c r="X47" i="27"/>
  <c r="X56" i="27"/>
  <c r="X37" i="27"/>
  <c r="X42" i="27"/>
  <c r="X40" i="27"/>
  <c r="X38" i="27"/>
  <c r="X45" i="27"/>
  <c r="X54" i="27"/>
  <c r="X50" i="27"/>
  <c r="X48" i="27"/>
  <c r="X44" i="27"/>
  <c r="X63" i="27"/>
  <c r="X41" i="27"/>
  <c r="X36" i="27"/>
  <c r="X39" i="27"/>
  <c r="K77" i="27"/>
  <c r="C85" i="27" s="1"/>
  <c r="R79" i="26"/>
  <c r="S79" i="26"/>
  <c r="P79" i="26"/>
  <c r="Q79" i="26"/>
  <c r="E10" i="26"/>
  <c r="V75" i="26" l="1"/>
  <c r="V76" i="26"/>
  <c r="V62" i="26"/>
  <c r="T32" i="26"/>
  <c r="V32" i="26" s="1"/>
  <c r="T31" i="26"/>
  <c r="V31" i="26" s="1"/>
  <c r="T36" i="26"/>
  <c r="V36" i="26" s="1"/>
  <c r="T21" i="26"/>
  <c r="V21" i="26" s="1"/>
  <c r="V52" i="26"/>
  <c r="V67" i="26"/>
  <c r="V74" i="26"/>
  <c r="V23" i="26"/>
  <c r="V56" i="26"/>
  <c r="V45" i="26"/>
  <c r="V61" i="26"/>
  <c r="V47" i="26"/>
  <c r="V30" i="26"/>
  <c r="V64" i="26"/>
  <c r="V43" i="26"/>
  <c r="V29" i="26"/>
  <c r="V33" i="26"/>
  <c r="V40" i="26"/>
  <c r="V73" i="26"/>
  <c r="V51" i="26"/>
  <c r="V38" i="26"/>
  <c r="L77" i="26"/>
  <c r="U77" i="26" s="1"/>
  <c r="V26" i="26"/>
  <c r="M77" i="26"/>
  <c r="K77" i="26"/>
  <c r="T77" i="26" s="1"/>
  <c r="V28" i="26"/>
  <c r="V65" i="26"/>
  <c r="V49" i="26"/>
  <c r="V42" i="26"/>
  <c r="L53" i="26"/>
  <c r="U53" i="26" s="1"/>
  <c r="N53" i="26"/>
  <c r="M53" i="26"/>
  <c r="K53" i="26"/>
  <c r="T53" i="26" s="1"/>
  <c r="V48" i="26"/>
  <c r="V72" i="26"/>
  <c r="V55" i="26"/>
  <c r="V46" i="26"/>
  <c r="N58" i="26"/>
  <c r="M58" i="26"/>
  <c r="L58" i="26"/>
  <c r="U58" i="26" s="1"/>
  <c r="K58" i="26"/>
  <c r="T58" i="26" s="1"/>
  <c r="V44" i="26"/>
  <c r="L59" i="26"/>
  <c r="U59" i="26" s="1"/>
  <c r="K59" i="26"/>
  <c r="T59" i="26" s="1"/>
  <c r="M59" i="26"/>
  <c r="N59" i="26"/>
  <c r="V41" i="26"/>
  <c r="V31" i="27"/>
  <c r="X31" i="27" s="1"/>
  <c r="C86" i="27"/>
  <c r="E86" i="27" s="1"/>
  <c r="V66" i="27"/>
  <c r="E9" i="30"/>
  <c r="E12" i="30" s="1"/>
  <c r="E24" i="30" s="1"/>
  <c r="H11" i="30" s="1"/>
  <c r="P77" i="27"/>
  <c r="C5" i="31" s="1"/>
  <c r="I79" i="26"/>
  <c r="H19" i="30"/>
  <c r="C87" i="27"/>
  <c r="E87" i="27" s="1"/>
  <c r="B29" i="30" s="1"/>
  <c r="E85" i="27"/>
  <c r="M77" i="27"/>
  <c r="O77" i="27"/>
  <c r="B5" i="31" s="1"/>
  <c r="X35" i="27"/>
  <c r="N77" i="27"/>
  <c r="W77" i="27"/>
  <c r="D89" i="27"/>
  <c r="N79" i="26" l="1"/>
  <c r="C4" i="31" s="1"/>
  <c r="V58" i="26"/>
  <c r="V53" i="26"/>
  <c r="V77" i="26"/>
  <c r="M79" i="26"/>
  <c r="B4" i="31" s="1"/>
  <c r="B10" i="30"/>
  <c r="V59" i="26"/>
  <c r="D87" i="26"/>
  <c r="F87" i="26" s="1"/>
  <c r="V77" i="27"/>
  <c r="U79" i="26"/>
  <c r="D5" i="31"/>
  <c r="L79" i="26"/>
  <c r="K79" i="26"/>
  <c r="D88" i="26"/>
  <c r="F88" i="26" s="1"/>
  <c r="B28" i="30" s="1"/>
  <c r="B31" i="30" s="1"/>
  <c r="I19" i="30"/>
  <c r="X66" i="27"/>
  <c r="X77" i="27" s="1"/>
  <c r="C89" i="27"/>
  <c r="E89" i="27"/>
  <c r="F86" i="26"/>
  <c r="T79" i="26"/>
  <c r="D4" i="31" l="1"/>
  <c r="D7" i="31" s="1"/>
  <c r="E90" i="27"/>
  <c r="B9" i="30"/>
  <c r="B12" i="30" s="1"/>
  <c r="V79" i="26"/>
  <c r="B41" i="30"/>
  <c r="H10" i="30" s="1"/>
  <c r="D90" i="26"/>
  <c r="F90" i="26"/>
  <c r="E90" i="26"/>
  <c r="F91" i="26" l="1"/>
  <c r="H36" i="30"/>
  <c r="B24" i="30"/>
  <c r="H9" i="30" s="1"/>
  <c r="H15" i="30" s="1"/>
  <c r="H23" i="30" s="1"/>
  <c r="I23" i="30" s="1"/>
  <c r="I24" i="30" s="1"/>
  <c r="H24" i="30" l="1"/>
  <c r="H32" i="30" s="1"/>
  <c r="H34" i="30" s="1"/>
  <c r="H37" i="30" s="1"/>
</calcChain>
</file>

<file path=xl/comments1.xml><?xml version="1.0" encoding="utf-8"?>
<comments xmlns="http://schemas.openxmlformats.org/spreadsheetml/2006/main">
  <authors>
    <author>Amy Lee</author>
  </authors>
  <commentList>
    <comment ref="G20" authorId="0">
      <text>
        <r>
          <rPr>
            <b/>
            <sz val="9"/>
            <color indexed="81"/>
            <rFont val="Tahoma"/>
            <family val="2"/>
          </rPr>
          <t>Amy Lee:</t>
        </r>
        <r>
          <rPr>
            <sz val="9"/>
            <color indexed="81"/>
            <rFont val="Tahoma"/>
            <family val="2"/>
          </rPr>
          <t xml:space="preserve">
Jan. 1, 1990 Fx per Oanda is used as Fx prior to Jan. 1, 1990 is not available</t>
        </r>
      </text>
    </comment>
    <comment ref="F50" authorId="0">
      <text>
        <r>
          <rPr>
            <b/>
            <sz val="9"/>
            <color indexed="81"/>
            <rFont val="Tahoma"/>
            <family val="2"/>
          </rPr>
          <t>Amy Lee:</t>
        </r>
        <r>
          <rPr>
            <sz val="9"/>
            <color indexed="81"/>
            <rFont val="Tahoma"/>
            <family val="2"/>
          </rPr>
          <t xml:space="preserve">
manual adjustment is needed</t>
        </r>
      </text>
    </comment>
    <comment ref="F57" authorId="0">
      <text>
        <r>
          <rPr>
            <b/>
            <sz val="9"/>
            <color indexed="81"/>
            <rFont val="Tahoma"/>
            <family val="2"/>
          </rPr>
          <t>Amy Lee:</t>
        </r>
        <r>
          <rPr>
            <sz val="9"/>
            <color indexed="81"/>
            <rFont val="Tahoma"/>
            <family val="2"/>
          </rPr>
          <t xml:space="preserve">
manual adjustment is needed
</t>
        </r>
      </text>
    </comment>
    <comment ref="F75" authorId="0">
      <text>
        <r>
          <rPr>
            <b/>
            <sz val="9"/>
            <color indexed="81"/>
            <rFont val="Tahoma"/>
            <family val="2"/>
          </rPr>
          <t>Amy Lee:</t>
        </r>
        <r>
          <rPr>
            <sz val="9"/>
            <color indexed="81"/>
            <rFont val="Tahoma"/>
            <family val="2"/>
          </rPr>
          <t xml:space="preserve">
manully adjusted formula re share price based on share history</t>
        </r>
      </text>
    </comment>
    <comment ref="K75" authorId="0">
      <text>
        <r>
          <rPr>
            <b/>
            <sz val="9"/>
            <color indexed="81"/>
            <rFont val="Tahoma"/>
            <family val="2"/>
          </rPr>
          <t>Amy Lee:</t>
        </r>
        <r>
          <rPr>
            <sz val="9"/>
            <color indexed="81"/>
            <rFont val="Tahoma"/>
            <family val="2"/>
          </rPr>
          <t xml:space="preserve">
adjust allocation % as these options were exercised in Dec. 2015
</t>
        </r>
      </text>
    </comment>
    <comment ref="F76" authorId="0">
      <text>
        <r>
          <rPr>
            <b/>
            <sz val="9"/>
            <color indexed="81"/>
            <rFont val="Tahoma"/>
            <family val="2"/>
          </rPr>
          <t>Amy Lee:</t>
        </r>
        <r>
          <rPr>
            <sz val="9"/>
            <color indexed="81"/>
            <rFont val="Tahoma"/>
            <family val="2"/>
          </rPr>
          <t xml:space="preserve">
manully adjusted formula re share price based on share history</t>
        </r>
      </text>
    </comment>
    <comment ref="K76" authorId="0">
      <text>
        <r>
          <rPr>
            <b/>
            <sz val="9"/>
            <color indexed="81"/>
            <rFont val="Tahoma"/>
            <family val="2"/>
          </rPr>
          <t>Amy Lee:</t>
        </r>
        <r>
          <rPr>
            <sz val="9"/>
            <color indexed="81"/>
            <rFont val="Tahoma"/>
            <family val="2"/>
          </rPr>
          <t xml:space="preserve">
adj allocation % as these options were exercised in Dec. 2015</t>
        </r>
      </text>
    </comment>
  </commentList>
</comments>
</file>

<file path=xl/comments2.xml><?xml version="1.0" encoding="utf-8"?>
<comments xmlns="http://schemas.openxmlformats.org/spreadsheetml/2006/main">
  <authors>
    <author>Amy Lee</author>
  </authors>
  <commentList>
    <comment ref="I32" authorId="0">
      <text>
        <r>
          <rPr>
            <b/>
            <sz val="9"/>
            <color indexed="81"/>
            <rFont val="Tahoma"/>
            <family val="2"/>
          </rPr>
          <t>Amy Lee:</t>
        </r>
        <r>
          <rPr>
            <sz val="9"/>
            <color indexed="81"/>
            <rFont val="Tahoma"/>
            <family val="2"/>
          </rPr>
          <t xml:space="preserve">
basis is adjusted to account for a portion of basis being allocated to Ipex shares due to 2008 demerger</t>
        </r>
      </text>
    </comment>
  </commentList>
</comments>
</file>

<file path=xl/sharedStrings.xml><?xml version="1.0" encoding="utf-8"?>
<sst xmlns="http://schemas.openxmlformats.org/spreadsheetml/2006/main" count="454" uniqueCount="295">
  <si>
    <t>Step 1</t>
  </si>
  <si>
    <t>Step 2</t>
  </si>
  <si>
    <t>Step 3</t>
  </si>
  <si>
    <t>Step 4</t>
  </si>
  <si>
    <t>Total</t>
  </si>
  <si>
    <t>Your PA share history</t>
  </si>
  <si>
    <t>Run your "PA Share History" report from Pyramid to obtain details of all your PA share purchases and sales . You should use this detail to complete the yellow highlighted boxes throughout the calculator.</t>
  </si>
  <si>
    <t>select from drop
down menu</t>
  </si>
  <si>
    <r>
      <t xml:space="preserve">Were you a "smaller shareholder" in PA [Shareholder with less than 1,750 PAH shares] at the date of the Demerger of the PA and Ipex businesses, June 24, 2008?  [see </t>
    </r>
    <r>
      <rPr>
        <b/>
        <sz val="10"/>
        <color indexed="10"/>
        <rFont val="Arial"/>
        <family val="2"/>
      </rPr>
      <t>Note 1</t>
    </r>
    <r>
      <rPr>
        <b/>
        <sz val="10"/>
        <rFont val="Arial"/>
        <family val="2"/>
      </rPr>
      <t>]</t>
    </r>
  </si>
  <si>
    <t>PA Share Basis
After 24 June 2008 Demerger</t>
  </si>
  <si>
    <t xml:space="preserve">BONUS SHARES </t>
  </si>
  <si>
    <t>Date Acquired</t>
  </si>
  <si>
    <t>Cost (adj.) /Share (£)</t>
  </si>
  <si>
    <t>UK Stamp Duty (+0.5%) at purchase
(£)</t>
  </si>
  <si>
    <t>Fx</t>
  </si>
  <si>
    <t>Short Term (ST) / Long Term (LT)</t>
  </si>
  <si>
    <r>
      <t>Smaller Shareholder
(</t>
    </r>
    <r>
      <rPr>
        <b/>
        <sz val="10"/>
        <rFont val="Arial"/>
        <family val="2"/>
      </rPr>
      <t>£)</t>
    </r>
  </si>
  <si>
    <r>
      <t>Non-Smaller Shareholders
(</t>
    </r>
    <r>
      <rPr>
        <b/>
        <sz val="10"/>
        <rFont val="Arial"/>
        <family val="2"/>
      </rPr>
      <t>£)</t>
    </r>
  </si>
  <si>
    <t>Dealing Period 5</t>
  </si>
  <si>
    <t>Dealing Period 7</t>
  </si>
  <si>
    <t>Dealing Period 10</t>
  </si>
  <si>
    <t>Dealing Period 12</t>
  </si>
  <si>
    <t>1998 bonus shares</t>
  </si>
  <si>
    <t>1999 Fall dealing period (Dealing Period 16)</t>
  </si>
  <si>
    <t>1999 bonus shares</t>
  </si>
  <si>
    <t>2000 bonus shares</t>
  </si>
  <si>
    <t>HB Joiner Shares - 1st Offer</t>
  </si>
  <si>
    <t>HB Joiner Shares - 2nd Offer</t>
  </si>
  <si>
    <t>2001 bonus shares</t>
  </si>
  <si>
    <t>2002 bonus shares</t>
  </si>
  <si>
    <t>2003 bonus shares</t>
  </si>
  <si>
    <t>2004 Current Bonus as Shares</t>
  </si>
  <si>
    <t>2004 bonus shares</t>
  </si>
  <si>
    <t>2005 Current Bonus as Shares</t>
  </si>
  <si>
    <t>2005 bonus shares</t>
  </si>
  <si>
    <t>2006 Current Bonus as Shares</t>
  </si>
  <si>
    <t>2006 bonus shares</t>
  </si>
  <si>
    <t>2007 bonus shares</t>
  </si>
  <si>
    <t>2008 Current Bonus as Shares</t>
  </si>
  <si>
    <t>2008 bonus shares</t>
  </si>
  <si>
    <t>2009 Current Bonus as Shares</t>
  </si>
  <si>
    <t>2009 bonus shares</t>
  </si>
  <si>
    <t>2010 Current Bonus as Shares</t>
  </si>
  <si>
    <t>2010 bonus shares</t>
  </si>
  <si>
    <t>2011 Current Bonus as Shares</t>
  </si>
  <si>
    <t>2011 bonus shares</t>
  </si>
  <si>
    <t>2012 Current Bonus as Shares</t>
  </si>
  <si>
    <t>2012 bonus shares</t>
  </si>
  <si>
    <t>2013 Current Bonus as Shares</t>
  </si>
  <si>
    <t>2013 bonus shares</t>
  </si>
  <si>
    <r>
      <t xml:space="preserve">NOTE 1:
</t>
    </r>
    <r>
      <rPr>
        <sz val="10"/>
        <rFont val="Arial"/>
        <family val="2"/>
      </rPr>
      <t xml:space="preserve">
</t>
    </r>
    <r>
      <rPr>
        <b/>
        <sz val="10"/>
        <rFont val="Arial"/>
        <family val="2"/>
      </rPr>
      <t>For people who owned PA shares at the demerger on 24 June 2008: what is important about the distinction between US smaller shareholders and US non-smaller shareholders, when calculating the cost / basis of shares sold this year?</t>
    </r>
    <r>
      <rPr>
        <sz val="10"/>
        <rFont val="Arial"/>
        <family val="2"/>
      </rPr>
      <t xml:space="preserve">
</t>
    </r>
    <r>
      <rPr>
        <sz val="10"/>
        <rFont val="Arial"/>
        <family val="2"/>
      </rPr>
      <t xml:space="preserve">At the demerger, US smaller shareholders received 1 PACG share worth £5.49 and a $4.50 cash dividend for each PAH share owned.  US non-smaller shareholders received 1 PACG share worth £5.49 and 1 IpexH share worth £2.93.  Consequently, the cost of a PACG share owned by a US smaller shareholder remains the same as the pre-demerger cost.  However, the cost of a PACG share owned by a US non-smaller shareholder needs to be apportioned to reflect the split between PACG and Ipex.
</t>
    </r>
    <r>
      <rPr>
        <sz val="10"/>
        <rFont val="Arial"/>
        <family val="2"/>
      </rPr>
      <t xml:space="preserve">
Please refer to </t>
    </r>
    <r>
      <rPr>
        <b/>
        <sz val="10"/>
        <color indexed="12"/>
        <rFont val="Arial"/>
        <family val="2"/>
      </rPr>
      <t xml:space="preserve">USA – Tax Information following Demerger 090603.pdf </t>
    </r>
    <r>
      <rPr>
        <sz val="10"/>
        <rFont val="Arial"/>
        <family val="2"/>
      </rPr>
      <t xml:space="preserve">document on Pyramid for further details
</t>
    </r>
  </si>
  <si>
    <t>ISO OPTION SHARES</t>
  </si>
  <si>
    <r>
      <t xml:space="preserve">Number of Shares Acquired via Option Exercise
 </t>
    </r>
    <r>
      <rPr>
        <b/>
        <sz val="10"/>
        <color indexed="10"/>
        <rFont val="Arial"/>
        <family val="2"/>
      </rPr>
      <t>(input)</t>
    </r>
  </si>
  <si>
    <t>Cost/Share (£)</t>
  </si>
  <si>
    <t xml:space="preserve"> Price/Share at Exercise
 (£)</t>
  </si>
  <si>
    <t>UK Stamp Duty (+0.5%) at purchase (£)</t>
  </si>
  <si>
    <t>Tax Basis of Shares Sold (£)</t>
  </si>
  <si>
    <t>ISO Award</t>
  </si>
  <si>
    <t>2004 ISO Award (1st opportunity to exercise)</t>
  </si>
  <si>
    <t>2004 ISO Award (2nd opportunity to exercise)</t>
  </si>
  <si>
    <t>2004 ISO Award (3rd opportunity to exercise)</t>
  </si>
  <si>
    <t>2004 ISO Award (4th opportunity to exercise)</t>
  </si>
  <si>
    <t>2004 ISO Award (5th opportunity to exercise)</t>
  </si>
  <si>
    <t>2004 ISO Award (6th opportunity to exercise)</t>
  </si>
  <si>
    <t>2004 ISO Award (7th opportunity to exercise)</t>
  </si>
  <si>
    <t>2004 ISO Award (8th opportunity to exercise)</t>
  </si>
  <si>
    <t>2004 ISO Award (9th opportunity to exercise)</t>
  </si>
  <si>
    <t>2005 ISO Award (1st opportunity to exercise)</t>
  </si>
  <si>
    <t>2005 ISO Award (2nd opportunity to exercise)</t>
  </si>
  <si>
    <t>2005 ISO Award (3rd opportunity to exercise)</t>
  </si>
  <si>
    <t>2005 ISO Award (4th opportunity to exercise)</t>
  </si>
  <si>
    <t>2005 ISO Award (5th opportunity to exercise)</t>
  </si>
  <si>
    <t>2005 ISO Award (6th opportunity to exercise)</t>
  </si>
  <si>
    <t>2005 ISO Award (7th opportunity to exercise)</t>
  </si>
  <si>
    <t>2006 ISO Award (1st opportunity to exercise)</t>
  </si>
  <si>
    <t>2006 ISO Award (2nd opportunity to exercise)</t>
  </si>
  <si>
    <t>2006 ISO Award (3rd opportunity to exercise)</t>
  </si>
  <si>
    <t>2006 ISO Award (4th opportunity to exercise)</t>
  </si>
  <si>
    <t>2006 ISO Award (5th opportunity to exercise)</t>
  </si>
  <si>
    <t>2007 ISO Award (1st opportunity to exercise)</t>
  </si>
  <si>
    <t>2007 ISO Award (2nd opportunity to exercise)</t>
  </si>
  <si>
    <t>2007 ISO Award (3rd opportunity to exercise)</t>
  </si>
  <si>
    <t>2008 ISO Award (1st opportunity to exercise)</t>
  </si>
  <si>
    <r>
      <t xml:space="preserve">NOTES: </t>
    </r>
    <r>
      <rPr>
        <b/>
        <sz val="10"/>
        <rFont val="Arial"/>
        <family val="2"/>
      </rPr>
      <t xml:space="preserve"> 
1.  </t>
    </r>
    <r>
      <rPr>
        <sz val="10"/>
        <rFont val="Arial"/>
        <family val="2"/>
      </rPr>
      <t>The number entered in the "</t>
    </r>
    <r>
      <rPr>
        <b/>
        <sz val="10"/>
        <rFont val="Arial"/>
        <family val="2"/>
      </rPr>
      <t>Number of Shares Acquired via Option Exercise</t>
    </r>
    <r>
      <rPr>
        <sz val="10"/>
        <rFont val="Arial"/>
        <family val="2"/>
      </rPr>
      <t xml:space="preserve">"column is </t>
    </r>
    <r>
      <rPr>
        <b/>
        <sz val="10"/>
        <rFont val="Arial"/>
        <family val="2"/>
      </rPr>
      <t>always equal or greater than</t>
    </r>
    <r>
      <rPr>
        <sz val="10"/>
        <rFont val="Arial"/>
        <family val="2"/>
      </rPr>
      <t xml:space="preserve"> the number entered in the  "</t>
    </r>
    <r>
      <rPr>
        <b/>
        <sz val="10"/>
        <rFont val="Arial"/>
        <family val="2"/>
      </rPr>
      <t>Number of Shares Sold</t>
    </r>
    <r>
      <rPr>
        <sz val="10"/>
        <rFont val="Arial"/>
        <family val="2"/>
      </rPr>
      <t>" column.  Therefore, if "</t>
    </r>
    <r>
      <rPr>
        <b/>
        <sz val="10"/>
        <rFont val="Arial"/>
        <family val="2"/>
      </rPr>
      <t>Error 1</t>
    </r>
    <r>
      <rPr>
        <sz val="10"/>
        <rFont val="Arial"/>
        <family val="2"/>
      </rPr>
      <t xml:space="preserve">" appears in the "UK Stamp Duty" column, please correct your input in the "Number of Shares Acquired via Option Exercise" column
</t>
    </r>
  </si>
  <si>
    <r>
      <t>2.  Tax Basis of Shares Sold</t>
    </r>
    <r>
      <rPr>
        <sz val="10"/>
        <rFont val="Arial"/>
        <family val="2"/>
      </rPr>
      <t xml:space="preserve">:  If you sold ISO shares within 12 month period from the acquisition date, the tax basis of the shares sold is adjusted to consider the option exercise gain already reported via payroll in your W-2.
</t>
    </r>
  </si>
  <si>
    <t>SUMMARY:</t>
  </si>
  <si>
    <t>double check</t>
  </si>
  <si>
    <r>
      <t xml:space="preserve">Use this calculator by reading the instructions below and inserting details of your PA share transactions in the applicable </t>
    </r>
    <r>
      <rPr>
        <b/>
        <sz val="16"/>
        <rFont val="Calibri"/>
        <family val="2"/>
        <scheme val="minor"/>
      </rPr>
      <t>yellow</t>
    </r>
    <r>
      <rPr>
        <sz val="12"/>
        <rFont val="Calibri"/>
        <family val="2"/>
        <scheme val="minor"/>
      </rPr>
      <t xml:space="preserve"> highlighted boxes throughout the calculator.</t>
    </r>
  </si>
  <si>
    <t>STEP A</t>
  </si>
  <si>
    <t>STEP B</t>
  </si>
  <si>
    <t>STEP C</t>
  </si>
  <si>
    <r>
      <t>Were you a shareholder of PA on June 24, 2008?</t>
    </r>
    <r>
      <rPr>
        <sz val="10"/>
        <rFont val="Arial"/>
        <family val="2"/>
      </rPr>
      <t xml:space="preserve"> [If No, go directly to STEP C]</t>
    </r>
  </si>
  <si>
    <t>2014 Current Bonus as Shares</t>
  </si>
  <si>
    <t>2014 bonus shares</t>
  </si>
  <si>
    <t>Capital Gain/(Capital Loss)</t>
  </si>
  <si>
    <t>You are reminded that PA is not your tax adviser, you use this calculator at your own risk and if you are in any doubt about your tax affairs, you should engage your own qualified tax adviser.</t>
  </si>
  <si>
    <t xml:space="preserve">Instructions for spreadsheet use </t>
  </si>
  <si>
    <t>2008 ISO Award (2nd opportunity to exercise)</t>
  </si>
  <si>
    <t>Dealing Period 19</t>
  </si>
  <si>
    <t>Dealing Period 21</t>
  </si>
  <si>
    <t>Dealing Period 23</t>
  </si>
  <si>
    <t>Dealing Period 25</t>
  </si>
  <si>
    <t>Dealing Period 28</t>
  </si>
  <si>
    <t>Dealing Period 4 PACG</t>
  </si>
  <si>
    <t>1996 bonus shares</t>
  </si>
  <si>
    <t>1997 bonus shares</t>
  </si>
  <si>
    <t>1995 bonus shares</t>
  </si>
  <si>
    <t>March 2012 Dealing Period</t>
  </si>
  <si>
    <t>March 2011 Dealing Period</t>
  </si>
  <si>
    <t>March 2015 Dealing Period</t>
  </si>
  <si>
    <t>PLEASE SELECT</t>
  </si>
  <si>
    <t>YES</t>
  </si>
  <si>
    <t>NO</t>
  </si>
  <si>
    <t>Cash</t>
  </si>
  <si>
    <t>VLNs</t>
  </si>
  <si>
    <t>B Ordinary Share</t>
  </si>
  <si>
    <t xml:space="preserve">2015 gifted shares </t>
  </si>
  <si>
    <t>Basis in New Consideration</t>
  </si>
  <si>
    <t>Preference Share</t>
  </si>
  <si>
    <t>Amount in GBP</t>
  </si>
  <si>
    <t>Allocation %</t>
  </si>
  <si>
    <t>Amount in USD</t>
  </si>
  <si>
    <t>Taxable Gain / (Loss)</t>
  </si>
  <si>
    <t>Value of New Consideration Received</t>
  </si>
  <si>
    <t># of Shares Exchanged</t>
  </si>
  <si>
    <r>
      <t xml:space="preserve">Number of Shares Exchanged  </t>
    </r>
    <r>
      <rPr>
        <b/>
        <sz val="10"/>
        <color indexed="10"/>
        <rFont val="Arial"/>
        <family val="2"/>
      </rPr>
      <t>(input)</t>
    </r>
  </si>
  <si>
    <t>Long Term Capital Gain / (Loss)</t>
  </si>
  <si>
    <t>Short Term Capital Gain / (Loss)</t>
  </si>
  <si>
    <t>Value of Cash and VLNs received</t>
  </si>
  <si>
    <t>On the tab " Investment Dec. 2015"</t>
  </si>
  <si>
    <r>
      <t xml:space="preserve">Number of Shares Exchanged </t>
    </r>
    <r>
      <rPr>
        <b/>
        <sz val="10"/>
        <color indexed="10"/>
        <rFont val="Arial"/>
        <family val="2"/>
      </rPr>
      <t>(input)</t>
    </r>
  </si>
  <si>
    <t>Gifted Shares</t>
  </si>
  <si>
    <t>2013 March ISO Award (2nd opportunity to exercise)</t>
  </si>
  <si>
    <t>2013 March  ISO Award (1st opportunity to exercise)</t>
  </si>
  <si>
    <t>2013 April ISO Award</t>
  </si>
  <si>
    <t>2013 Oct. ISO Award</t>
  </si>
  <si>
    <t>2014 April  ISO Award</t>
  </si>
  <si>
    <t>2014 Oct ISO Award</t>
  </si>
  <si>
    <t>2015 Apr ISO Award</t>
  </si>
  <si>
    <t>Total shares exchanged for new considerations</t>
  </si>
  <si>
    <t>Allocation % for new consideration to be received on Dec. 11, 2015</t>
  </si>
  <si>
    <t>Total Gain / (Loss)</t>
  </si>
  <si>
    <t>Tax Basis of Cash and VLNs received</t>
  </si>
  <si>
    <r>
      <t xml:space="preserve">Date Exchanged
</t>
    </r>
    <r>
      <rPr>
        <b/>
        <sz val="10"/>
        <color indexed="10"/>
        <rFont val="Arial"/>
        <family val="2"/>
      </rPr>
      <t>(input)</t>
    </r>
  </si>
  <si>
    <t>Special ISO share option exercise opportunity before Investment Effective Date:</t>
  </si>
  <si>
    <t>2013 March ISO Award</t>
  </si>
  <si>
    <t>Share options exercised during the special opportunity prior to Investment effective date</t>
  </si>
  <si>
    <t>Share options exercised during the normal course of dealing periods</t>
  </si>
  <si>
    <t>On the tab " Investment - ISO"</t>
  </si>
  <si>
    <t>Tax Calculator</t>
  </si>
  <si>
    <t>Tax Rate</t>
  </si>
  <si>
    <t>Federal - net investment income tax rate</t>
  </si>
  <si>
    <t>Local income tax rate</t>
  </si>
  <si>
    <t>Estimated tax obligation</t>
  </si>
  <si>
    <t>Long Term Capital Gain</t>
  </si>
  <si>
    <t>Investment Dec 2015 tab</t>
  </si>
  <si>
    <t>Investment - ISO tab</t>
  </si>
  <si>
    <t>Total combined tax rates</t>
  </si>
  <si>
    <t>Short Term Capital Gain</t>
  </si>
  <si>
    <t>Federal - capital gain tax rate</t>
  </si>
  <si>
    <t>Federal - your top ordinary income tax rate</t>
  </si>
  <si>
    <t>State - your top ordinary income tax rate</t>
  </si>
  <si>
    <t>Long-Term Capital Gains Rate</t>
  </si>
  <si>
    <t>10% - 15%</t>
  </si>
  <si>
    <t>25% - 35%</t>
  </si>
  <si>
    <t>Filing Status</t>
  </si>
  <si>
    <t>Threshold Amount</t>
  </si>
  <si>
    <t>Married filing jointly</t>
  </si>
  <si>
    <t>Married filing separately</t>
  </si>
  <si>
    <t>Single</t>
  </si>
  <si>
    <t>Head of household (with qualifying person)</t>
  </si>
  <si>
    <t>Qualifying widow(er) with dependent child</t>
  </si>
  <si>
    <t>Long Term Capital Gain Tax Rate Table:</t>
  </si>
  <si>
    <t xml:space="preserve">CAPITAL GAIN </t>
  </si>
  <si>
    <t>Social Security</t>
  </si>
  <si>
    <t>Medicare</t>
  </si>
  <si>
    <t>Local income tax rate (if apply)</t>
  </si>
  <si>
    <t>PAYROLL TAXES</t>
  </si>
  <si>
    <t>ISO shares exercised shortly before the Investment effective date</t>
  </si>
  <si>
    <t>TAX IMPACT SUMMARY</t>
  </si>
  <si>
    <t>Capital gain</t>
  </si>
  <si>
    <t>Net investment income tax</t>
  </si>
  <si>
    <t>Social Security (0% if your regular compensation exceeds $118,500)</t>
  </si>
  <si>
    <t>Medicare surcharge (select 0.9% if your compensation is likely to exceeds $200,000)</t>
  </si>
  <si>
    <t>Medical Sucharge</t>
  </si>
  <si>
    <t>Married filing jointly or qualifying widow(er)</t>
  </si>
  <si>
    <t>Head of household</t>
  </si>
  <si>
    <t>Up to $9,225</t>
  </si>
  <si>
    <t>Up to $18,450</t>
  </si>
  <si>
    <t>Up to $13,150</t>
  </si>
  <si>
    <t>$9,226 - $37,450</t>
  </si>
  <si>
    <t>$18,451 - $74,900</t>
  </si>
  <si>
    <t>$13,151 - $50,200</t>
  </si>
  <si>
    <t>$37,451 - $90,750</t>
  </si>
  <si>
    <t>$74,901 - $151,200</t>
  </si>
  <si>
    <t>$37,451 - $75,600</t>
  </si>
  <si>
    <t>$50,201 - $129,600</t>
  </si>
  <si>
    <t>$90,751 - $189,300</t>
  </si>
  <si>
    <t>$151,201 - $230,450</t>
  </si>
  <si>
    <t>$75,601 - $115,225</t>
  </si>
  <si>
    <t>$129,601 - $209,850</t>
  </si>
  <si>
    <t>$189,301 - $411,500</t>
  </si>
  <si>
    <t>$230,451 - $411,500</t>
  </si>
  <si>
    <t>$115,226 - $205,750</t>
  </si>
  <si>
    <t>$209,851 - $411,500</t>
  </si>
  <si>
    <t>$411,501 - $413,200</t>
  </si>
  <si>
    <t>$411,501 - $464,850</t>
  </si>
  <si>
    <t>$205,751 - $232,425</t>
  </si>
  <si>
    <t>$411,501 - $439,000</t>
  </si>
  <si>
    <t>$413,201 or more</t>
  </si>
  <si>
    <t>$464,851 or more</t>
  </si>
  <si>
    <t>$232,426 or more</t>
  </si>
  <si>
    <t>$439,001 or more</t>
  </si>
  <si>
    <t>Federal income tax rate</t>
  </si>
  <si>
    <r>
      <rPr>
        <b/>
        <sz val="10"/>
        <rFont val="Arial"/>
        <family val="2"/>
      </rPr>
      <t>3.8% Net Investment Income Tax:</t>
    </r>
    <r>
      <rPr>
        <sz val="10"/>
        <rFont val="Arial"/>
        <family val="2"/>
      </rPr>
      <t xml:space="preserve">  </t>
    </r>
    <r>
      <rPr>
        <sz val="8"/>
        <rFont val="Arial"/>
        <family val="2"/>
      </rPr>
      <t>You may be subject to this tax if you have Net Investment Income and also have modified adjusted gross income over the following thresholds:</t>
    </r>
  </si>
  <si>
    <t>TAX RATES REFERENCE:</t>
  </si>
  <si>
    <t>Federal - net investment income tax rate (see tax rate reference below for info)</t>
  </si>
  <si>
    <t xml:space="preserve">                          See Tax Rates Reference below for information on Capital Gain tax rates, Federal income tax brackets, 3.8% net investment income tax reporting threshold</t>
  </si>
  <si>
    <t>please select</t>
  </si>
  <si>
    <t xml:space="preserve"> </t>
  </si>
  <si>
    <t>Tax Cost</t>
  </si>
  <si>
    <t>2015 Federal Income Tax Brackets</t>
  </si>
  <si>
    <t>If your Federal Income Tax Bracket is:</t>
  </si>
  <si>
    <t>Instructions:  Please enter applicable tax rate in the yellow highlighted cells as appropriate.  Estimated total tax costs will be shown in the TAX
                          IMPACT SUMMARY box</t>
  </si>
  <si>
    <t>2003 ESOS Option Exercise (non-ISO)</t>
  </si>
  <si>
    <t xml:space="preserve">Estimated Tax Impact </t>
  </si>
  <si>
    <t>Step 5</t>
  </si>
  <si>
    <t>Cash Proceeds</t>
  </si>
  <si>
    <t>Share loans payoff</t>
  </si>
  <si>
    <t>Taxes</t>
  </si>
  <si>
    <t>Net Cash Proceeds</t>
  </si>
  <si>
    <t>CASH FLOW SUMMARY</t>
  </si>
  <si>
    <t>in USD</t>
  </si>
  <si>
    <t>in GBP</t>
  </si>
  <si>
    <t>2015 Gifted Shares for Options</t>
  </si>
  <si>
    <r>
      <t xml:space="preserve">Date Acquired (i.e. stock option exercise date) </t>
    </r>
    <r>
      <rPr>
        <b/>
        <sz val="10"/>
        <color rgb="FFFF0000"/>
        <rFont val="Arial"/>
        <family val="2"/>
      </rPr>
      <t>(input)</t>
    </r>
  </si>
  <si>
    <t>Dealing Period 11</t>
  </si>
  <si>
    <t>2011 H1 options (non-ISO)</t>
  </si>
  <si>
    <t>Share option exercise costs - Dec. 2015</t>
  </si>
  <si>
    <t>ARE YOU AN ACTIVE EMPLOYEE?</t>
  </si>
  <si>
    <t>Active Employee:</t>
  </si>
  <si>
    <t>Former Employee (includes someone who was under notice on Aug. 1, 2015) :</t>
  </si>
  <si>
    <t>Cash rec'd on Dec. 31, 2015</t>
  </si>
  <si>
    <t>Cash rec'd on Dec. 17, 2015</t>
  </si>
  <si>
    <t>Subtotal (1)</t>
  </si>
  <si>
    <t>Net cash after tax - projected (2)</t>
  </si>
  <si>
    <t>Gross payment on unvested options</t>
  </si>
  <si>
    <t>Per Dec. 17 share plans doc.</t>
  </si>
  <si>
    <t>Pmt on unvested options</t>
  </si>
  <si>
    <t>Amount (per Dec. 17 share plans doc.)</t>
  </si>
  <si>
    <t>Gross pmt on unvested options</t>
  </si>
  <si>
    <t>1988 Equity - Bought Shares</t>
  </si>
  <si>
    <t>Dealing Period 6</t>
  </si>
  <si>
    <t>Dealing Period 8</t>
  </si>
  <si>
    <t>Dealing Period 9</t>
  </si>
  <si>
    <t>Dealing Period 1 PACG</t>
  </si>
  <si>
    <t>total shares</t>
  </si>
  <si>
    <t>ISO and Non-ISO shares exercised shortly before the Investment effective date</t>
  </si>
  <si>
    <t>Estimated amount needed to be put aside for tax payment (3)=(1)-(2), allocated as follows:</t>
  </si>
  <si>
    <t>State</t>
  </si>
  <si>
    <t xml:space="preserve">Federal </t>
  </si>
  <si>
    <t>Share basis summary</t>
  </si>
  <si>
    <t>Investment Dec. 2015 tab</t>
  </si>
  <si>
    <t>Preference Shares</t>
  </si>
  <si>
    <t>B Ordinary Shares</t>
  </si>
  <si>
    <t>Total share basis c/o to new PA shares</t>
  </si>
  <si>
    <t>2012 H2 options (non-ISO)</t>
  </si>
  <si>
    <t>2013 H1 options (non-ISO)</t>
  </si>
  <si>
    <t>Cash Proceeds (pre-Dec. 11, 2015 transaction)</t>
  </si>
  <si>
    <t>per PA share history as of Dec. 10, 2015</t>
  </si>
  <si>
    <t>This will be greater than 0 if shares were sold in April 2015</t>
  </si>
  <si>
    <t>2005 GSOP Option Exercise (non-ISO)</t>
  </si>
  <si>
    <t>Long Term Capital Gain / (Loss) - pre Dec. 11, 2015 transaction</t>
  </si>
  <si>
    <t># of Shares Sold / Exchanged</t>
  </si>
  <si>
    <t>Cash Proceeds (Pre Dec. 11, 2015 transactions)</t>
  </si>
  <si>
    <t>= Tax Basis ($)
 (for transactions occurred prior to Dec. 11, 2015)</t>
  </si>
  <si>
    <t>= Tax Basis ($)
(Dec. 11, 2015 Transaction)</t>
  </si>
  <si>
    <t>= Tax basis ($)
(for transactions occurred on Dec. 11, 2015)</t>
  </si>
  <si>
    <t>= Tax basis ($)
(for transactions occurred before Dec. 11, 2015)</t>
  </si>
  <si>
    <t>Total shares sold or exchanged during 2015 calendar year</t>
  </si>
  <si>
    <r>
      <rPr>
        <b/>
        <sz val="12"/>
        <rFont val="Calibri"/>
        <family val="2"/>
        <scheme val="minor"/>
      </rPr>
      <t>STEP A</t>
    </r>
    <r>
      <rPr>
        <sz val="12"/>
        <rFont val="Calibri"/>
        <family val="2"/>
        <scheme val="minor"/>
      </rPr>
      <t xml:space="preserve">:  Select your answer from the drop-down menu in cell </t>
    </r>
    <r>
      <rPr>
        <b/>
        <sz val="12"/>
        <rFont val="Calibri"/>
        <family val="2"/>
        <scheme val="minor"/>
      </rPr>
      <t>D14</t>
    </r>
  </si>
  <si>
    <r>
      <rPr>
        <b/>
        <sz val="12"/>
        <rFont val="Calibri"/>
        <family val="2"/>
        <scheme val="minor"/>
      </rPr>
      <t>STEP B</t>
    </r>
    <r>
      <rPr>
        <sz val="12"/>
        <rFont val="Calibri"/>
        <family val="2"/>
        <scheme val="minor"/>
      </rPr>
      <t xml:space="preserve">:  Select your answer from the drop-down menu in cell </t>
    </r>
    <r>
      <rPr>
        <b/>
        <sz val="12"/>
        <rFont val="Calibri"/>
        <family val="2"/>
        <scheme val="minor"/>
      </rPr>
      <t>D15</t>
    </r>
    <r>
      <rPr>
        <sz val="12"/>
        <rFont val="Calibri"/>
        <family val="2"/>
        <scheme val="minor"/>
      </rPr>
      <t>.  
Skip STEP B and go to STEP C directly if your answer from STEP A, cell D14 is "No".</t>
    </r>
  </si>
  <si>
    <t>Step 6</t>
  </si>
  <si>
    <r>
      <t xml:space="preserve">Seclect your answer from the drop-down menu in cell </t>
    </r>
    <r>
      <rPr>
        <b/>
        <sz val="12"/>
        <rFont val="Calibri"/>
        <family val="2"/>
        <scheme val="minor"/>
      </rPr>
      <t>D13</t>
    </r>
    <r>
      <rPr>
        <sz val="12"/>
        <rFont val="Calibri"/>
        <family val="2"/>
        <scheme val="minor"/>
      </rPr>
      <t>.  Select "Yes" if you were an employee as of August 1, 2015.</t>
    </r>
  </si>
  <si>
    <t>Step 7</t>
  </si>
  <si>
    <t>Both "Investment Dec. 2015" and "Investment - ISO" tabs</t>
  </si>
  <si>
    <t xml:space="preserve">This calculator is provided to help PA shareholders compute the tax basis in new considerations and capital gain/(loss) in 2015.  PA does not accept final responsibility for the accuracy of tax basis and gain / (loss) reportable on your tax return.  </t>
  </si>
  <si>
    <r>
      <t xml:space="preserve">Date of Exchange </t>
    </r>
    <r>
      <rPr>
        <b/>
        <sz val="10"/>
        <color rgb="FFFF0000"/>
        <rFont val="Arial"/>
        <family val="2"/>
      </rPr>
      <t>(input)</t>
    </r>
  </si>
  <si>
    <r>
      <t xml:space="preserve">Tax Basis and 2015 Gain / (Loss) Calculator - </t>
    </r>
    <r>
      <rPr>
        <b/>
        <sz val="11"/>
        <rFont val="Arial"/>
        <family val="2"/>
      </rPr>
      <t>for shares acquired via current bonus or share loans</t>
    </r>
  </si>
  <si>
    <r>
      <t>Tax Basis and 2015 Gain / (Loss) Calculator -</t>
    </r>
    <r>
      <rPr>
        <b/>
        <sz val="12"/>
        <rFont val="Arial"/>
        <family val="2"/>
      </rPr>
      <t xml:space="preserve"> </t>
    </r>
    <r>
      <rPr>
        <b/>
        <sz val="11"/>
        <rFont val="Arial"/>
        <family val="2"/>
      </rPr>
      <t>for shares acquired via ISO share option exercise</t>
    </r>
  </si>
  <si>
    <r>
      <t xml:space="preserve">For shares acquired through ISO share option exercise, see Step 6 and go to tab "Investment - ISO".                                                                                                                                                                                                                                                                                                                                                                                                                                                                                                                                                                                                                                                                                                                                                                                                                                                                   
Enter the # of Gifted Shares for Shares recevied in Row 77, Column D.   </t>
    </r>
    <r>
      <rPr>
        <i/>
        <sz val="12"/>
        <rFont val="Calibri"/>
        <family val="2"/>
        <scheme val="minor"/>
      </rPr>
      <t>Note:  Gifted Shares for Optionsshould be entered on Row 75, Column C and E of the tab "Investment - ISO" instead</t>
    </r>
    <r>
      <rPr>
        <sz val="12"/>
        <rFont val="Calibri"/>
        <family val="2"/>
        <scheme val="minor"/>
      </rPr>
      <t xml:space="preserve">.
                                                                                                                                                                               </t>
    </r>
    <r>
      <rPr>
        <sz val="12"/>
        <color rgb="FFFF0000"/>
        <rFont val="Calibri"/>
        <family val="2"/>
        <scheme val="minor"/>
      </rPr>
      <t/>
    </r>
  </si>
  <si>
    <r>
      <rPr>
        <b/>
        <sz val="12"/>
        <rFont val="Calibri"/>
        <family val="2"/>
        <scheme val="minor"/>
      </rPr>
      <t>STEP C</t>
    </r>
    <r>
      <rPr>
        <sz val="12"/>
        <rFont val="Calibri"/>
        <family val="2"/>
        <scheme val="minor"/>
      </rPr>
      <t xml:space="preserve">: Input data in column D, G and J(if needed) of the applicable rows for shares sold or exchanged during 2015 calendar year.
If you sold some shares before Dec. 11, 2015(most likely in April 2015), please enter the # of shares sold in cell C86.
</t>
    </r>
  </si>
  <si>
    <t>Input data in column C, D and E of the applicable rows for shares purchased via ISO share option exercise and sold/exchanged during 2015 calendar year.
If you sold some of these shares before Dec. 11, 2015(most likely in April 2015), please enter the # of shares sold in cell B85.</t>
  </si>
  <si>
    <t xml:space="preserve">In some cases, the number in Column E may be smaller than the number in Column C if you already sold a portion of the shares acquired via share option exercise in prior dealing periods.                                                                                                                                                                                                                                                                                                                                                                                                                                                                                                                                                                                                                                                                                                                                                                                                                                                                  
Enter the # of Gifted Shares for Options recevied in Row 75, Column C and E. 
</t>
  </si>
  <si>
    <r>
      <t>Agree the total gain/(loss) figure (</t>
    </r>
    <r>
      <rPr>
        <sz val="12"/>
        <color rgb="FF4F81BD"/>
        <rFont val="Calibri"/>
        <family val="2"/>
        <scheme val="minor"/>
      </rPr>
      <t>Column V, Row 79 for "Investment Dec. 2015" tab and Column X, Row 77 for "Investment - ISO" tab</t>
    </r>
    <r>
      <rPr>
        <sz val="12"/>
        <rFont val="Calibri"/>
        <family val="2"/>
        <scheme val="minor"/>
      </rPr>
      <t xml:space="preserve">) to the total gain/(loss) in the Summary box of each tab. </t>
    </r>
  </si>
</sst>
</file>

<file path=xl/styles.xml><?xml version="1.0" encoding="utf-8"?>
<styleSheet xmlns="http://schemas.openxmlformats.org/spreadsheetml/2006/main" xmlns:mc="http://schemas.openxmlformats.org/markup-compatibility/2006" xmlns:x14ac="http://schemas.microsoft.com/office/spreadsheetml/2009/9/ac" mc:Ignorable="x14ac">
  <numFmts count="14">
    <numFmt numFmtId="44" formatCode="_-&quot;£&quot;* #,##0.00_-;\-&quot;£&quot;* #,##0.00_-;_-&quot;£&quot;* &quot;-&quot;??_-;_-@_-"/>
    <numFmt numFmtId="43" formatCode="_-* #,##0.00_-;\-* #,##0.00_-;_-* &quot;-&quot;??_-;_-@_-"/>
    <numFmt numFmtId="164" formatCode="&quot;$&quot;#,##0_);[Red]\(&quot;$&quot;#,##0\)"/>
    <numFmt numFmtId="165" formatCode="&quot;$&quot;#,##0.00_);[Red]\(&quot;$&quot;#,##0.00\)"/>
    <numFmt numFmtId="166" formatCode="_(&quot;$&quot;* #,##0.00_);_(&quot;$&quot;* \(#,##0.00\);_(&quot;$&quot;* &quot;-&quot;??_);_(@_)"/>
    <numFmt numFmtId="167" formatCode="_(* #,##0.00_);_(* \(#,##0.00\);_(* &quot;-&quot;??_);_(@_)"/>
    <numFmt numFmtId="168" formatCode="_([$$-409]* #,##0.00_);_([$$-409]* \(#,##0.00\);_([$$-409]* &quot;-&quot;??_);_(@_)"/>
    <numFmt numFmtId="169" formatCode="_(* #,##0.00000_);_(* \(#,##0.00000\);_(* &quot;-&quot;?????_);_(@_)"/>
    <numFmt numFmtId="170" formatCode="[$-409]d\-mmm\-yy;@"/>
    <numFmt numFmtId="171" formatCode="_-[$£-809]* #,##0.00_-;\-[$£-809]* #,##0.00_-;_-[$£-809]* &quot;-&quot;??_-;_-@_-"/>
    <numFmt numFmtId="172" formatCode="_([$$-409]* #,##0.000000_);_([$$-409]* \(#,##0.000000\);_([$$-409]* &quot;-&quot;??_);_(@_)"/>
    <numFmt numFmtId="173" formatCode="_-[$£-809]* #,##0.0000_-;\-[$£-809]* #,##0.0000_-;_-[$£-809]* &quot;-&quot;??_-;_-@_-"/>
    <numFmt numFmtId="174" formatCode="0.000%"/>
    <numFmt numFmtId="175" formatCode="_-* #,##0.000_-;\-* #,##0.000_-;_-* &quot;-&quot;??_-;_-@_-"/>
  </numFmts>
  <fonts count="38" x14ac:knownFonts="1">
    <font>
      <sz val="10"/>
      <name val="Arial"/>
    </font>
    <font>
      <sz val="8"/>
      <name val="Arial"/>
      <family val="2"/>
    </font>
    <font>
      <sz val="10"/>
      <name val="Arial"/>
      <family val="2"/>
    </font>
    <font>
      <u/>
      <sz val="10"/>
      <color indexed="12"/>
      <name val="Arial"/>
      <family val="2"/>
    </font>
    <font>
      <sz val="10"/>
      <name val="MS Sans Serif"/>
      <family val="2"/>
    </font>
    <font>
      <b/>
      <sz val="10"/>
      <name val="MS Sans Serif"/>
      <family val="2"/>
    </font>
    <font>
      <sz val="12"/>
      <color theme="0"/>
      <name val="Calibri"/>
      <family val="2"/>
      <scheme val="minor"/>
    </font>
    <font>
      <b/>
      <sz val="16"/>
      <color theme="0"/>
      <name val="Calibri"/>
      <family val="2"/>
      <scheme val="minor"/>
    </font>
    <font>
      <b/>
      <sz val="12"/>
      <name val="Calibri"/>
      <family val="2"/>
      <scheme val="minor"/>
    </font>
    <font>
      <sz val="12"/>
      <name val="Calibri"/>
      <family val="2"/>
      <scheme val="minor"/>
    </font>
    <font>
      <u/>
      <sz val="12"/>
      <color indexed="12"/>
      <name val="Calibri"/>
      <family val="2"/>
      <scheme val="minor"/>
    </font>
    <font>
      <b/>
      <sz val="16"/>
      <name val="Calibri"/>
      <family val="2"/>
      <scheme val="minor"/>
    </font>
    <font>
      <sz val="10"/>
      <name val="Arial"/>
      <family val="2"/>
    </font>
    <font>
      <b/>
      <sz val="14"/>
      <name val="Arial"/>
      <family val="2"/>
    </font>
    <font>
      <b/>
      <sz val="10"/>
      <color indexed="10"/>
      <name val="Arial"/>
      <family val="2"/>
    </font>
    <font>
      <b/>
      <sz val="10"/>
      <name val="Arial"/>
      <family val="2"/>
    </font>
    <font>
      <b/>
      <sz val="10"/>
      <color indexed="12"/>
      <name val="Arial"/>
      <family val="2"/>
    </font>
    <font>
      <sz val="9"/>
      <name val="Arial"/>
      <family val="2"/>
    </font>
    <font>
      <b/>
      <sz val="10"/>
      <color rgb="FF0070C0"/>
      <name val="Arial"/>
      <family val="2"/>
    </font>
    <font>
      <sz val="10"/>
      <name val="Arial"/>
      <family val="2"/>
    </font>
    <font>
      <b/>
      <sz val="10"/>
      <color rgb="FFFF0000"/>
      <name val="Arial"/>
      <family val="2"/>
    </font>
    <font>
      <sz val="12"/>
      <color rgb="FFFF0000"/>
      <name val="Calibri"/>
      <family val="2"/>
      <scheme val="minor"/>
    </font>
    <font>
      <b/>
      <sz val="11"/>
      <name val="Arial"/>
      <family val="2"/>
    </font>
    <font>
      <b/>
      <sz val="12"/>
      <name val="Arial"/>
      <family val="2"/>
    </font>
    <font>
      <b/>
      <i/>
      <sz val="10"/>
      <name val="Arial"/>
      <family val="2"/>
    </font>
    <font>
      <sz val="10"/>
      <color rgb="FF000000"/>
      <name val="Arial"/>
      <family val="2"/>
    </font>
    <font>
      <b/>
      <sz val="10"/>
      <color rgb="FF000000"/>
      <name val="Arial"/>
      <family val="2"/>
    </font>
    <font>
      <b/>
      <sz val="12"/>
      <color rgb="FF0070C0"/>
      <name val="Arial"/>
      <family val="2"/>
    </font>
    <font>
      <sz val="10"/>
      <color rgb="FF0070C0"/>
      <name val="Arial"/>
      <family val="2"/>
    </font>
    <font>
      <b/>
      <sz val="10"/>
      <color rgb="FF333333"/>
      <name val="Arial"/>
      <family val="2"/>
    </font>
    <font>
      <sz val="10"/>
      <color rgb="FF333333"/>
      <name val="Arial"/>
      <family val="2"/>
    </font>
    <font>
      <b/>
      <sz val="10"/>
      <color rgb="FF222222"/>
      <name val="Arial"/>
      <family val="2"/>
    </font>
    <font>
      <sz val="10"/>
      <color rgb="FF222222"/>
      <name val="Arial"/>
      <family val="2"/>
    </font>
    <font>
      <i/>
      <sz val="12"/>
      <name val="Calibri"/>
      <family val="2"/>
      <scheme val="minor"/>
    </font>
    <font>
      <sz val="9"/>
      <color indexed="81"/>
      <name val="Tahoma"/>
      <family val="2"/>
    </font>
    <font>
      <b/>
      <sz val="9"/>
      <color indexed="81"/>
      <name val="Tahoma"/>
      <family val="2"/>
    </font>
    <font>
      <u val="singleAccounting"/>
      <sz val="10"/>
      <name val="Arial"/>
      <family val="2"/>
    </font>
    <font>
      <sz val="12"/>
      <color rgb="FF4F81BD"/>
      <name val="Calibri"/>
      <family val="2"/>
      <scheme val="minor"/>
    </font>
  </fonts>
  <fills count="13">
    <fill>
      <patternFill patternType="none"/>
    </fill>
    <fill>
      <patternFill patternType="gray125"/>
    </fill>
    <fill>
      <patternFill patternType="mediumGray">
        <fgColor indexed="22"/>
      </patternFill>
    </fill>
    <fill>
      <patternFill patternType="solid">
        <fgColor rgb="FFFFFF99"/>
        <bgColor indexed="64"/>
      </patternFill>
    </fill>
    <fill>
      <patternFill patternType="solid">
        <fgColor rgb="FF4F81BD"/>
        <bgColor indexed="64"/>
      </patternFill>
    </fill>
    <fill>
      <patternFill patternType="solid">
        <fgColor indexed="13"/>
        <bgColor indexed="64"/>
      </patternFill>
    </fill>
    <fill>
      <patternFill patternType="solid">
        <fgColor rgb="FFFFFF00"/>
        <bgColor indexed="64"/>
      </patternFill>
    </fill>
    <fill>
      <patternFill patternType="solid">
        <fgColor rgb="FFFCFEDE"/>
        <bgColor indexed="64"/>
      </patternFill>
    </fill>
    <fill>
      <patternFill patternType="solid">
        <fgColor rgb="FFCCFFFF"/>
        <bgColor indexed="64"/>
      </patternFill>
    </fill>
    <fill>
      <patternFill patternType="solid">
        <fgColor rgb="FFA6FD87"/>
        <bgColor indexed="64"/>
      </patternFill>
    </fill>
    <fill>
      <patternFill patternType="solid">
        <fgColor rgb="FFF5FEC6"/>
        <bgColor indexed="64"/>
      </patternFill>
    </fill>
    <fill>
      <patternFill patternType="solid">
        <fgColor theme="0" tint="-0.34998626667073579"/>
        <bgColor indexed="64"/>
      </patternFill>
    </fill>
    <fill>
      <patternFill patternType="solid">
        <fgColor rgb="FFFFCCFF"/>
        <bgColor indexed="64"/>
      </patternFill>
    </fill>
  </fills>
  <borders count="63">
    <border>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top style="thin">
        <color indexed="64"/>
      </top>
      <bottom style="double">
        <color indexed="64"/>
      </bottom>
      <diagonal/>
    </border>
    <border>
      <left/>
      <right style="thin">
        <color indexed="64"/>
      </right>
      <top style="thin">
        <color indexed="64"/>
      </top>
      <bottom style="thin">
        <color indexed="64"/>
      </bottom>
      <diagonal/>
    </border>
    <border>
      <left style="medium">
        <color rgb="FF4F81BD"/>
      </left>
      <right/>
      <top style="medium">
        <color rgb="FF4F81BD"/>
      </top>
      <bottom/>
      <diagonal/>
    </border>
    <border>
      <left/>
      <right/>
      <top style="medium">
        <color rgb="FF4F81BD"/>
      </top>
      <bottom/>
      <diagonal/>
    </border>
    <border>
      <left/>
      <right style="medium">
        <color rgb="FF4F81BD"/>
      </right>
      <top style="medium">
        <color rgb="FF4F81BD"/>
      </top>
      <bottom/>
      <diagonal/>
    </border>
    <border>
      <left style="medium">
        <color rgb="FF4F81BD"/>
      </left>
      <right/>
      <top/>
      <bottom/>
      <diagonal/>
    </border>
    <border>
      <left/>
      <right style="medium">
        <color rgb="FF4F81BD"/>
      </right>
      <top/>
      <bottom/>
      <diagonal/>
    </border>
    <border>
      <left style="medium">
        <color rgb="FF4F81BD"/>
      </left>
      <right style="thin">
        <color indexed="64"/>
      </right>
      <top style="thin">
        <color indexed="64"/>
      </top>
      <bottom style="thin">
        <color indexed="64"/>
      </bottom>
      <diagonal/>
    </border>
    <border>
      <left style="thin">
        <color indexed="64"/>
      </left>
      <right style="medium">
        <color rgb="FF4F81BD"/>
      </right>
      <top style="thin">
        <color indexed="64"/>
      </top>
      <bottom style="thin">
        <color indexed="64"/>
      </bottom>
      <diagonal/>
    </border>
    <border>
      <left style="medium">
        <color rgb="FF4F81BD"/>
      </left>
      <right style="thin">
        <color indexed="64"/>
      </right>
      <top style="medium">
        <color rgb="FF4F81BD"/>
      </top>
      <bottom style="thin">
        <color indexed="64"/>
      </bottom>
      <diagonal/>
    </border>
    <border>
      <left style="thin">
        <color indexed="64"/>
      </left>
      <right style="thin">
        <color indexed="64"/>
      </right>
      <top style="medium">
        <color rgb="FF4F81BD"/>
      </top>
      <bottom style="thin">
        <color indexed="64"/>
      </bottom>
      <diagonal/>
    </border>
    <border>
      <left style="thin">
        <color indexed="64"/>
      </left>
      <right style="medium">
        <color rgb="FF4F81BD"/>
      </right>
      <top style="medium">
        <color rgb="FF4F81BD"/>
      </top>
      <bottom style="thin">
        <color indexed="64"/>
      </bottom>
      <diagonal/>
    </border>
    <border>
      <left/>
      <right style="thin">
        <color indexed="64"/>
      </right>
      <top style="medium">
        <color rgb="FF4F81BD"/>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double">
        <color indexed="64"/>
      </right>
      <top style="double">
        <color indexed="64"/>
      </top>
      <bottom style="double">
        <color indexed="64"/>
      </bottom>
      <diagonal/>
    </border>
    <border>
      <left style="thin">
        <color indexed="64"/>
      </left>
      <right style="double">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right style="medium">
        <color indexed="64"/>
      </right>
      <top style="thin">
        <color indexed="64"/>
      </top>
      <bottom style="double">
        <color indexed="64"/>
      </bottom>
      <diagonal/>
    </border>
    <border>
      <left/>
      <right/>
      <top/>
      <bottom style="thin">
        <color rgb="FFCCCCCC"/>
      </bottom>
      <diagonal/>
    </border>
    <border>
      <left/>
      <right/>
      <top style="thin">
        <color rgb="FFCCCCCC"/>
      </top>
      <bottom style="thin">
        <color rgb="FFCCCCCC"/>
      </bottom>
      <diagonal/>
    </border>
    <border>
      <left style="double">
        <color auto="1"/>
      </left>
      <right style="thin">
        <color auto="1"/>
      </right>
      <top style="double">
        <color auto="1"/>
      </top>
      <bottom style="thin">
        <color auto="1"/>
      </bottom>
      <diagonal/>
    </border>
    <border>
      <left style="thin">
        <color auto="1"/>
      </left>
      <right style="thin">
        <color auto="1"/>
      </right>
      <top style="double">
        <color auto="1"/>
      </top>
      <bottom style="thin">
        <color auto="1"/>
      </bottom>
      <diagonal/>
    </border>
    <border>
      <left style="double">
        <color auto="1"/>
      </left>
      <right style="thin">
        <color auto="1"/>
      </right>
      <top style="thin">
        <color auto="1"/>
      </top>
      <bottom style="thin">
        <color auto="1"/>
      </bottom>
      <diagonal/>
    </border>
    <border>
      <left style="thin">
        <color auto="1"/>
      </left>
      <right style="double">
        <color auto="1"/>
      </right>
      <top style="thin">
        <color auto="1"/>
      </top>
      <bottom style="thin">
        <color auto="1"/>
      </bottom>
      <diagonal/>
    </border>
    <border>
      <left style="double">
        <color auto="1"/>
      </left>
      <right style="thin">
        <color auto="1"/>
      </right>
      <top style="thin">
        <color auto="1"/>
      </top>
      <bottom style="double">
        <color auto="1"/>
      </bottom>
      <diagonal/>
    </border>
    <border>
      <left style="thin">
        <color auto="1"/>
      </left>
      <right style="thin">
        <color auto="1"/>
      </right>
      <top style="thin">
        <color auto="1"/>
      </top>
      <bottom style="double">
        <color auto="1"/>
      </bottom>
      <diagonal/>
    </border>
    <border>
      <left style="medium">
        <color rgb="FF4F81BD"/>
      </left>
      <right style="thin">
        <color indexed="64"/>
      </right>
      <top/>
      <bottom style="thin">
        <color indexed="64"/>
      </bottom>
      <diagonal/>
    </border>
    <border>
      <left style="medium">
        <color rgb="FF4F81BD"/>
      </left>
      <right style="thin">
        <color indexed="64"/>
      </right>
      <top style="thin">
        <color indexed="64"/>
      </top>
      <bottom/>
      <diagonal/>
    </border>
    <border>
      <left style="thin">
        <color indexed="64"/>
      </left>
      <right style="medium">
        <color rgb="FF4F81BD"/>
      </right>
      <top style="thin">
        <color indexed="64"/>
      </top>
      <bottom/>
      <diagonal/>
    </border>
  </borders>
  <cellStyleXfs count="14">
    <xf numFmtId="0" fontId="0" fillId="0" borderId="0"/>
    <xf numFmtId="0" fontId="3" fillId="0" borderId="0" applyNumberFormat="0" applyFill="0" applyBorder="0" applyAlignment="0" applyProtection="0">
      <alignment vertical="top"/>
      <protection locked="0"/>
    </xf>
    <xf numFmtId="0" fontId="4" fillId="0" borderId="0" applyNumberFormat="0" applyFont="0" applyFill="0" applyBorder="0" applyAlignment="0" applyProtection="0">
      <alignment horizontal="left"/>
    </xf>
    <xf numFmtId="15" fontId="4" fillId="0" borderId="0" applyFont="0" applyFill="0" applyBorder="0" applyAlignment="0" applyProtection="0"/>
    <xf numFmtId="4" fontId="4" fillId="0" borderId="0" applyFont="0" applyFill="0" applyBorder="0" applyAlignment="0" applyProtection="0"/>
    <xf numFmtId="0" fontId="5" fillId="0" borderId="1">
      <alignment horizontal="center"/>
    </xf>
    <xf numFmtId="3" fontId="4" fillId="0" borderId="0" applyFont="0" applyFill="0" applyBorder="0" applyAlignment="0" applyProtection="0"/>
    <xf numFmtId="0" fontId="4" fillId="2" borderId="0" applyNumberFormat="0" applyFont="0" applyBorder="0" applyAlignment="0" applyProtection="0"/>
    <xf numFmtId="44" fontId="12" fillId="0" borderId="0" applyFont="0" applyFill="0" applyBorder="0" applyAlignment="0" applyProtection="0"/>
    <xf numFmtId="0" fontId="2" fillId="0" borderId="0"/>
    <xf numFmtId="0" fontId="2" fillId="0" borderId="0"/>
    <xf numFmtId="167" fontId="19" fillId="0" borderId="0" applyFont="0" applyFill="0" applyBorder="0" applyAlignment="0" applyProtection="0"/>
    <xf numFmtId="166" fontId="19" fillId="0" borderId="0" applyFont="0" applyFill="0" applyBorder="0" applyAlignment="0" applyProtection="0"/>
    <xf numFmtId="9" fontId="19" fillId="0" borderId="0" applyFont="0" applyFill="0" applyBorder="0" applyAlignment="0" applyProtection="0"/>
  </cellStyleXfs>
  <cellXfs count="369">
    <xf numFmtId="0" fontId="0" fillId="0" borderId="0" xfId="0"/>
    <xf numFmtId="0" fontId="0" fillId="0" borderId="0" xfId="0" applyAlignment="1">
      <alignment horizontal="center"/>
    </xf>
    <xf numFmtId="0" fontId="0" fillId="0" borderId="0" xfId="0" applyAlignment="1">
      <alignment vertical="center" wrapText="1"/>
    </xf>
    <xf numFmtId="0" fontId="2" fillId="0" borderId="0" xfId="0" applyFont="1"/>
    <xf numFmtId="0" fontId="0" fillId="0" borderId="0" xfId="0" applyAlignment="1">
      <alignment horizontal="left"/>
    </xf>
    <xf numFmtId="0" fontId="0" fillId="0" borderId="0" xfId="0" applyFill="1"/>
    <xf numFmtId="0" fontId="9" fillId="0" borderId="25" xfId="0" applyFont="1" applyBorder="1" applyAlignment="1">
      <alignment vertical="center" wrapText="1"/>
    </xf>
    <xf numFmtId="0" fontId="10" fillId="0" borderId="26" xfId="1" applyFont="1" applyBorder="1" applyAlignment="1" applyProtection="1">
      <alignment vertical="center" wrapText="1"/>
    </xf>
    <xf numFmtId="0" fontId="9" fillId="0" borderId="0" xfId="0" applyFont="1" applyFill="1"/>
    <xf numFmtId="0" fontId="6" fillId="0" borderId="0" xfId="0" applyFont="1" applyFill="1" applyBorder="1" applyAlignment="1">
      <alignment horizontal="left" vertical="center"/>
    </xf>
    <xf numFmtId="0" fontId="9" fillId="3" borderId="0" xfId="0" applyFont="1" applyFill="1"/>
    <xf numFmtId="0" fontId="9" fillId="0" borderId="27" xfId="0" applyFont="1" applyBorder="1" applyAlignment="1">
      <alignment vertical="center" wrapText="1"/>
    </xf>
    <xf numFmtId="0" fontId="9" fillId="0" borderId="30" xfId="0" applyFont="1" applyBorder="1" applyAlignment="1">
      <alignment vertical="center" wrapText="1"/>
    </xf>
    <xf numFmtId="0" fontId="10" fillId="0" borderId="29" xfId="1" applyFont="1" applyBorder="1" applyAlignment="1" applyProtection="1">
      <alignment vertical="center" wrapText="1"/>
    </xf>
    <xf numFmtId="0" fontId="13" fillId="0" borderId="0" xfId="0" applyFont="1"/>
    <xf numFmtId="0" fontId="14" fillId="0" borderId="0" xfId="0" applyFont="1" applyFill="1" applyBorder="1" applyAlignment="1">
      <alignment horizontal="left" wrapText="1"/>
    </xf>
    <xf numFmtId="0" fontId="15" fillId="0" borderId="0" xfId="0" applyFont="1" applyFill="1" applyBorder="1" applyAlignment="1">
      <alignment horizontal="left" wrapText="1"/>
    </xf>
    <xf numFmtId="0" fontId="17" fillId="0" borderId="0" xfId="0" applyFont="1" applyAlignment="1">
      <alignment wrapText="1"/>
    </xf>
    <xf numFmtId="0" fontId="15" fillId="0" borderId="32" xfId="0" applyFont="1" applyBorder="1" applyAlignment="1">
      <alignment horizontal="center" vertical="center"/>
    </xf>
    <xf numFmtId="0" fontId="0" fillId="0" borderId="0" xfId="0" applyAlignment="1">
      <alignment horizontal="center" vertical="center"/>
    </xf>
    <xf numFmtId="0" fontId="14" fillId="0" borderId="0" xfId="0" applyFont="1" applyAlignment="1">
      <alignment horizontal="left" wrapText="1"/>
    </xf>
    <xf numFmtId="37" fontId="0" fillId="5" borderId="2" xfId="0" applyNumberFormat="1" applyFill="1" applyBorder="1" applyAlignment="1">
      <alignment horizontal="center"/>
    </xf>
    <xf numFmtId="2" fontId="2" fillId="0" borderId="0" xfId="0" applyNumberFormat="1" applyFont="1" applyAlignment="1">
      <alignment horizontal="right"/>
    </xf>
    <xf numFmtId="43" fontId="15" fillId="0" borderId="0" xfId="0" applyNumberFormat="1" applyFont="1" applyAlignment="1">
      <alignment horizontal="center" wrapText="1"/>
    </xf>
    <xf numFmtId="43" fontId="2" fillId="0" borderId="2" xfId="0" applyNumberFormat="1" applyFont="1" applyFill="1" applyBorder="1" applyAlignment="1">
      <alignment horizontal="center"/>
    </xf>
    <xf numFmtId="43" fontId="0" fillId="0" borderId="2" xfId="0" applyNumberFormat="1" applyBorder="1"/>
    <xf numFmtId="167" fontId="0" fillId="0" borderId="0" xfId="0" applyNumberFormat="1"/>
    <xf numFmtId="0" fontId="2" fillId="0" borderId="0" xfId="0" applyFont="1" applyFill="1" applyBorder="1"/>
    <xf numFmtId="15" fontId="2" fillId="0" borderId="0" xfId="0" applyNumberFormat="1" applyFont="1" applyAlignment="1">
      <alignment horizontal="center"/>
    </xf>
    <xf numFmtId="169" fontId="0" fillId="0" borderId="0" xfId="0" applyNumberFormat="1" applyFill="1"/>
    <xf numFmtId="15" fontId="2" fillId="0" borderId="0" xfId="0" applyNumberFormat="1" applyFont="1" applyFill="1" applyAlignment="1">
      <alignment horizontal="center"/>
    </xf>
    <xf numFmtId="43" fontId="0" fillId="0" borderId="2" xfId="0" applyNumberFormat="1" applyFill="1" applyBorder="1"/>
    <xf numFmtId="168" fontId="2" fillId="0" borderId="0" xfId="0" applyNumberFormat="1" applyFont="1"/>
    <xf numFmtId="0" fontId="15" fillId="0" borderId="0" xfId="0" applyFont="1" applyAlignment="1">
      <alignment horizontal="right"/>
    </xf>
    <xf numFmtId="37" fontId="15" fillId="0" borderId="18" xfId="0" applyNumberFormat="1" applyFont="1" applyBorder="1" applyAlignment="1">
      <alignment horizontal="center"/>
    </xf>
    <xf numFmtId="168" fontId="2" fillId="0" borderId="18" xfId="0" applyNumberFormat="1" applyFont="1" applyBorder="1" applyAlignment="1">
      <alignment horizontal="center"/>
    </xf>
    <xf numFmtId="0" fontId="14" fillId="0" borderId="0" xfId="0" applyFont="1" applyAlignment="1">
      <alignment wrapText="1"/>
    </xf>
    <xf numFmtId="168" fontId="0" fillId="0" borderId="0" xfId="0" applyNumberFormat="1"/>
    <xf numFmtId="2" fontId="0" fillId="0" borderId="0" xfId="0" applyNumberFormat="1" applyFill="1"/>
    <xf numFmtId="168" fontId="14" fillId="0" borderId="0" xfId="0" applyNumberFormat="1" applyFont="1" applyAlignment="1">
      <alignment wrapText="1"/>
    </xf>
    <xf numFmtId="0" fontId="2" fillId="0" borderId="0" xfId="0" applyFont="1" applyAlignment="1">
      <alignment wrapText="1"/>
    </xf>
    <xf numFmtId="0" fontId="15" fillId="7" borderId="3" xfId="0" applyFont="1" applyFill="1" applyBorder="1"/>
    <xf numFmtId="0" fontId="15" fillId="7" borderId="4" xfId="0" applyFont="1" applyFill="1" applyBorder="1" applyAlignment="1">
      <alignment horizontal="center" wrapText="1"/>
    </xf>
    <xf numFmtId="0" fontId="0" fillId="7" borderId="5" xfId="0" applyFill="1" applyBorder="1"/>
    <xf numFmtId="0" fontId="0" fillId="7" borderId="6" xfId="0" applyFill="1" applyBorder="1"/>
    <xf numFmtId="0" fontId="0" fillId="7" borderId="0" xfId="0" applyFill="1" applyBorder="1"/>
    <xf numFmtId="0" fontId="0" fillId="7" borderId="7" xfId="0" applyFill="1" applyBorder="1"/>
    <xf numFmtId="0" fontId="15" fillId="7" borderId="6" xfId="0" applyFont="1" applyFill="1" applyBorder="1" applyAlignment="1">
      <alignment horizontal="right"/>
    </xf>
    <xf numFmtId="37" fontId="0" fillId="7" borderId="0" xfId="0" applyNumberFormat="1" applyFill="1" applyBorder="1" applyAlignment="1">
      <alignment horizontal="center"/>
    </xf>
    <xf numFmtId="168" fontId="0" fillId="7" borderId="0" xfId="0" applyNumberFormat="1" applyFill="1" applyBorder="1"/>
    <xf numFmtId="0" fontId="0" fillId="7" borderId="0" xfId="0" applyNumberFormat="1" applyFill="1" applyBorder="1" applyAlignment="1">
      <alignment horizontal="center"/>
    </xf>
    <xf numFmtId="168" fontId="0" fillId="7" borderId="18" xfId="0" applyNumberFormat="1" applyFill="1" applyBorder="1"/>
    <xf numFmtId="0" fontId="1" fillId="7" borderId="7" xfId="0" applyFont="1" applyFill="1" applyBorder="1"/>
    <xf numFmtId="0" fontId="0" fillId="7" borderId="9" xfId="0" applyFill="1" applyBorder="1"/>
    <xf numFmtId="0" fontId="0" fillId="7" borderId="1" xfId="0" applyFill="1" applyBorder="1"/>
    <xf numFmtId="0" fontId="0" fillId="7" borderId="8" xfId="0" applyFill="1" applyBorder="1"/>
    <xf numFmtId="44" fontId="2" fillId="0" borderId="0" xfId="0" applyNumberFormat="1" applyFont="1" applyAlignment="1">
      <alignment horizontal="center"/>
    </xf>
    <xf numFmtId="0" fontId="15" fillId="0" borderId="0" xfId="0" applyFont="1" applyBorder="1" applyAlignment="1">
      <alignment horizontal="center" vertical="center"/>
    </xf>
    <xf numFmtId="0" fontId="9" fillId="0" borderId="2" xfId="0" applyFont="1" applyBorder="1" applyAlignment="1">
      <alignment vertical="top" wrapText="1"/>
    </xf>
    <xf numFmtId="0" fontId="2" fillId="0" borderId="0" xfId="0" applyFont="1" applyFill="1"/>
    <xf numFmtId="2" fontId="2" fillId="0" borderId="0" xfId="0" applyNumberFormat="1" applyFont="1" applyFill="1" applyAlignment="1">
      <alignment horizontal="right"/>
    </xf>
    <xf numFmtId="43" fontId="15" fillId="0" borderId="0" xfId="0" applyNumberFormat="1" applyFont="1" applyFill="1" applyAlignment="1">
      <alignment horizontal="center" wrapText="1"/>
    </xf>
    <xf numFmtId="0" fontId="18" fillId="0" borderId="0" xfId="0" applyFont="1"/>
    <xf numFmtId="170" fontId="0" fillId="0" borderId="0" xfId="0" applyNumberFormat="1" applyAlignment="1">
      <alignment horizontal="center"/>
    </xf>
    <xf numFmtId="37" fontId="0" fillId="7" borderId="18" xfId="0" applyNumberFormat="1" applyFill="1" applyBorder="1" applyAlignment="1">
      <alignment horizontal="center"/>
    </xf>
    <xf numFmtId="167" fontId="0" fillId="0" borderId="0" xfId="11" applyFont="1"/>
    <xf numFmtId="0" fontId="20" fillId="0" borderId="0" xfId="0" applyFont="1"/>
    <xf numFmtId="0" fontId="15" fillId="0" borderId="0" xfId="0" applyFont="1" applyBorder="1" applyAlignment="1">
      <alignment horizontal="left" vertical="center" wrapText="1"/>
    </xf>
    <xf numFmtId="0" fontId="0" fillId="0" borderId="0" xfId="0" applyFill="1" applyAlignment="1">
      <alignment horizontal="center"/>
    </xf>
    <xf numFmtId="168" fontId="0" fillId="0" borderId="0" xfId="0" applyNumberFormat="1" applyFill="1"/>
    <xf numFmtId="37" fontId="0" fillId="6" borderId="2" xfId="0" applyNumberFormat="1" applyFill="1" applyBorder="1" applyAlignment="1">
      <alignment horizontal="center"/>
    </xf>
    <xf numFmtId="0" fontId="15" fillId="0" borderId="0" xfId="0" applyFont="1" applyAlignment="1">
      <alignment horizontal="left"/>
    </xf>
    <xf numFmtId="0" fontId="15" fillId="9" borderId="19" xfId="0" applyFont="1" applyFill="1" applyBorder="1" applyAlignment="1">
      <alignment horizontal="center" wrapText="1"/>
    </xf>
    <xf numFmtId="0" fontId="14" fillId="0" borderId="0" xfId="0" applyFont="1" applyFill="1" applyAlignment="1">
      <alignment horizontal="left" wrapText="1"/>
    </xf>
    <xf numFmtId="0" fontId="15" fillId="0" borderId="2" xfId="0" applyFont="1" applyFill="1" applyBorder="1" applyAlignment="1">
      <alignment horizontal="center" wrapText="1"/>
    </xf>
    <xf numFmtId="0" fontId="15" fillId="10" borderId="2" xfId="0" applyFont="1" applyFill="1" applyBorder="1" applyAlignment="1">
      <alignment horizontal="center" wrapText="1"/>
    </xf>
    <xf numFmtId="0" fontId="15" fillId="10" borderId="19" xfId="0" applyFont="1" applyFill="1" applyBorder="1" applyAlignment="1">
      <alignment horizontal="center" wrapText="1"/>
    </xf>
    <xf numFmtId="0" fontId="15" fillId="10" borderId="2" xfId="0" applyNumberFormat="1" applyFont="1" applyFill="1" applyBorder="1" applyAlignment="1">
      <alignment horizontal="center" wrapText="1"/>
    </xf>
    <xf numFmtId="0" fontId="15" fillId="10" borderId="19" xfId="0" quotePrefix="1" applyFont="1" applyFill="1" applyBorder="1" applyAlignment="1">
      <alignment horizontal="center" wrapText="1"/>
    </xf>
    <xf numFmtId="0" fontId="15" fillId="10" borderId="35" xfId="0" applyFont="1" applyFill="1" applyBorder="1"/>
    <xf numFmtId="0" fontId="15" fillId="10" borderId="36" xfId="0" applyFont="1" applyFill="1" applyBorder="1" applyAlignment="1">
      <alignment horizontal="center" wrapText="1"/>
    </xf>
    <xf numFmtId="0" fontId="2" fillId="10" borderId="35" xfId="0" applyFont="1" applyFill="1" applyBorder="1"/>
    <xf numFmtId="0" fontId="2" fillId="10" borderId="2" xfId="0" applyNumberFormat="1" applyFont="1" applyFill="1" applyBorder="1" applyAlignment="1">
      <alignment horizontal="center"/>
    </xf>
    <xf numFmtId="166" fontId="2" fillId="10" borderId="40" xfId="12" applyFont="1" applyFill="1" applyBorder="1"/>
    <xf numFmtId="10" fontId="0" fillId="10" borderId="36" xfId="13" applyNumberFormat="1" applyFont="1" applyFill="1" applyBorder="1"/>
    <xf numFmtId="0" fontId="2" fillId="10" borderId="37" xfId="0" applyFont="1" applyFill="1" applyBorder="1"/>
    <xf numFmtId="0" fontId="2" fillId="10" borderId="38" xfId="0" applyNumberFormat="1" applyFont="1" applyFill="1" applyBorder="1" applyAlignment="1">
      <alignment horizontal="center"/>
    </xf>
    <xf numFmtId="166" fontId="2" fillId="10" borderId="41" xfId="12" applyFont="1" applyFill="1" applyBorder="1"/>
    <xf numFmtId="10" fontId="0" fillId="10" borderId="39" xfId="0" applyNumberFormat="1" applyFill="1" applyBorder="1"/>
    <xf numFmtId="0" fontId="13" fillId="0" borderId="0" xfId="0" applyFont="1" applyAlignment="1">
      <alignment vertical="top" wrapText="1"/>
    </xf>
    <xf numFmtId="0" fontId="2" fillId="10" borderId="2" xfId="0" applyFont="1" applyFill="1" applyBorder="1"/>
    <xf numFmtId="0" fontId="15" fillId="10" borderId="2" xfId="0" applyFont="1" applyFill="1" applyBorder="1" applyAlignment="1">
      <alignment horizontal="center"/>
    </xf>
    <xf numFmtId="0" fontId="15" fillId="10" borderId="36" xfId="0" applyFont="1" applyFill="1" applyBorder="1" applyAlignment="1">
      <alignment horizontal="center"/>
    </xf>
    <xf numFmtId="0" fontId="2" fillId="10" borderId="38" xfId="0" applyFont="1" applyFill="1" applyBorder="1"/>
    <xf numFmtId="10" fontId="2" fillId="10" borderId="36" xfId="13" applyNumberFormat="1" applyFont="1" applyFill="1" applyBorder="1"/>
    <xf numFmtId="10" fontId="2" fillId="10" borderId="39" xfId="13" applyNumberFormat="1" applyFont="1" applyFill="1" applyBorder="1"/>
    <xf numFmtId="166" fontId="2" fillId="10" borderId="2" xfId="12" applyFont="1" applyFill="1" applyBorder="1"/>
    <xf numFmtId="166" fontId="2" fillId="10" borderId="38" xfId="12" applyFont="1" applyFill="1" applyBorder="1"/>
    <xf numFmtId="0" fontId="13" fillId="0" borderId="0" xfId="0" applyFont="1" applyAlignment="1">
      <alignment vertical="top"/>
    </xf>
    <xf numFmtId="0" fontId="9" fillId="0" borderId="19" xfId="0" applyFont="1" applyBorder="1" applyAlignment="1">
      <alignment vertical="top" wrapText="1"/>
    </xf>
    <xf numFmtId="0" fontId="9" fillId="0" borderId="28" xfId="0" applyFont="1" applyBorder="1" applyAlignment="1">
      <alignment vertical="top" wrapText="1"/>
    </xf>
    <xf numFmtId="0" fontId="0" fillId="5" borderId="2" xfId="0" applyFill="1" applyBorder="1" applyAlignment="1">
      <alignment horizontal="center"/>
    </xf>
    <xf numFmtId="37" fontId="0" fillId="0" borderId="0" xfId="0" applyNumberFormat="1"/>
    <xf numFmtId="0" fontId="15" fillId="0" borderId="0" xfId="0" applyFont="1"/>
    <xf numFmtId="0" fontId="24" fillId="0" borderId="0" xfId="0" applyFont="1"/>
    <xf numFmtId="0" fontId="0" fillId="0" borderId="2" xfId="0" applyBorder="1" applyAlignment="1">
      <alignment horizontal="center"/>
    </xf>
    <xf numFmtId="0" fontId="0" fillId="0" borderId="2" xfId="0" applyBorder="1"/>
    <xf numFmtId="168" fontId="0" fillId="0" borderId="2" xfId="0" applyNumberFormat="1" applyBorder="1"/>
    <xf numFmtId="0" fontId="0" fillId="0" borderId="2" xfId="0" applyBorder="1" applyAlignment="1">
      <alignment horizontal="left"/>
    </xf>
    <xf numFmtId="15" fontId="15" fillId="0" borderId="2" xfId="0" applyNumberFormat="1" applyFont="1" applyBorder="1" applyAlignment="1">
      <alignment horizontal="center"/>
    </xf>
    <xf numFmtId="2" fontId="0" fillId="0" borderId="2" xfId="0" applyNumberFormat="1" applyFill="1" applyBorder="1"/>
    <xf numFmtId="167" fontId="2" fillId="0" borderId="2" xfId="0" applyNumberFormat="1" applyFont="1" applyFill="1" applyBorder="1" applyAlignment="1">
      <alignment horizontal="center" wrapText="1"/>
    </xf>
    <xf numFmtId="167" fontId="0" fillId="0" borderId="2" xfId="0" quotePrefix="1" applyNumberFormat="1" applyBorder="1"/>
    <xf numFmtId="0" fontId="0" fillId="0" borderId="2" xfId="0" applyFill="1" applyBorder="1"/>
    <xf numFmtId="168" fontId="0" fillId="0" borderId="2" xfId="8" applyNumberFormat="1" applyFont="1" applyBorder="1"/>
    <xf numFmtId="2" fontId="0" fillId="0" borderId="2" xfId="0" applyNumberFormat="1" applyBorder="1"/>
    <xf numFmtId="15" fontId="15" fillId="0" borderId="2" xfId="0" applyNumberFormat="1" applyFont="1" applyFill="1" applyBorder="1" applyAlignment="1">
      <alignment horizontal="center"/>
    </xf>
    <xf numFmtId="0" fontId="2" fillId="0" borderId="2" xfId="0" applyFont="1" applyBorder="1" applyAlignment="1">
      <alignment horizontal="left"/>
    </xf>
    <xf numFmtId="167" fontId="0" fillId="0" borderId="2" xfId="0" applyNumberFormat="1" applyBorder="1"/>
    <xf numFmtId="168" fontId="2" fillId="0" borderId="2" xfId="0" applyNumberFormat="1" applyFont="1" applyBorder="1"/>
    <xf numFmtId="0" fontId="0" fillId="0" borderId="49" xfId="0" applyBorder="1" applyAlignment="1">
      <alignment horizontal="left"/>
    </xf>
    <xf numFmtId="15" fontId="15" fillId="0" borderId="49" xfId="0" applyNumberFormat="1" applyFont="1" applyBorder="1" applyAlignment="1">
      <alignment horizontal="center"/>
    </xf>
    <xf numFmtId="0" fontId="0" fillId="5" borderId="49" xfId="0" applyFill="1" applyBorder="1" applyAlignment="1">
      <alignment horizontal="center"/>
    </xf>
    <xf numFmtId="0" fontId="0" fillId="0" borderId="49" xfId="0" applyBorder="1"/>
    <xf numFmtId="2" fontId="0" fillId="0" borderId="49" xfId="0" applyNumberFormat="1" applyBorder="1"/>
    <xf numFmtId="167" fontId="2" fillId="0" borderId="49" xfId="0" applyNumberFormat="1" applyFont="1" applyFill="1" applyBorder="1" applyAlignment="1">
      <alignment horizontal="center" wrapText="1"/>
    </xf>
    <xf numFmtId="167" fontId="0" fillId="0" borderId="49" xfId="0" quotePrefix="1" applyNumberFormat="1" applyBorder="1"/>
    <xf numFmtId="0" fontId="0" fillId="0" borderId="49" xfId="0" applyFill="1" applyBorder="1"/>
    <xf numFmtId="0" fontId="0" fillId="0" borderId="49" xfId="0" applyBorder="1" applyAlignment="1">
      <alignment horizontal="center"/>
    </xf>
    <xf numFmtId="0" fontId="0" fillId="10" borderId="40" xfId="0" applyFill="1" applyBorder="1" applyAlignment="1">
      <alignment horizontal="center"/>
    </xf>
    <xf numFmtId="0" fontId="0" fillId="10" borderId="34" xfId="0" applyFill="1" applyBorder="1"/>
    <xf numFmtId="0" fontId="0" fillId="10" borderId="34" xfId="0" applyFill="1" applyBorder="1" applyAlignment="1">
      <alignment horizontal="center"/>
    </xf>
    <xf numFmtId="167" fontId="2" fillId="10" borderId="34" xfId="0" applyNumberFormat="1" applyFont="1" applyFill="1" applyBorder="1" applyAlignment="1">
      <alignment horizontal="center" wrapText="1"/>
    </xf>
    <xf numFmtId="168" fontId="0" fillId="10" borderId="34" xfId="0" applyNumberFormat="1" applyFill="1" applyBorder="1"/>
    <xf numFmtId="0" fontId="0" fillId="10" borderId="19" xfId="0" applyFill="1" applyBorder="1" applyAlignment="1">
      <alignment horizontal="center"/>
    </xf>
    <xf numFmtId="0" fontId="15" fillId="10" borderId="17" xfId="0" applyFont="1" applyFill="1" applyBorder="1" applyAlignment="1">
      <alignment horizontal="center" vertical="center"/>
    </xf>
    <xf numFmtId="0" fontId="15" fillId="10" borderId="17" xfId="0" applyFont="1" applyFill="1" applyBorder="1" applyAlignment="1">
      <alignment horizontal="center" wrapText="1"/>
    </xf>
    <xf numFmtId="0" fontId="0" fillId="0" borderId="16" xfId="0" applyBorder="1" applyAlignment="1">
      <alignment horizontal="left"/>
    </xf>
    <xf numFmtId="15" fontId="15" fillId="0" borderId="16" xfId="0" applyNumberFormat="1" applyFont="1" applyBorder="1" applyAlignment="1">
      <alignment horizontal="center"/>
    </xf>
    <xf numFmtId="15" fontId="2" fillId="0" borderId="16" xfId="0" applyNumberFormat="1" applyFont="1" applyFill="1" applyBorder="1" applyAlignment="1">
      <alignment horizontal="center"/>
    </xf>
    <xf numFmtId="0" fontId="0" fillId="0" borderId="16" xfId="0" applyBorder="1"/>
    <xf numFmtId="2" fontId="0" fillId="0" borderId="16" xfId="0" applyNumberFormat="1" applyFill="1" applyBorder="1"/>
    <xf numFmtId="167" fontId="2" fillId="0" borderId="16" xfId="0" applyNumberFormat="1" applyFont="1" applyFill="1" applyBorder="1" applyAlignment="1">
      <alignment horizontal="center" wrapText="1"/>
    </xf>
    <xf numFmtId="0" fontId="0" fillId="0" borderId="16" xfId="0" applyFill="1" applyBorder="1"/>
    <xf numFmtId="0" fontId="0" fillId="10" borderId="43" xfId="0" applyFill="1" applyBorder="1" applyAlignment="1">
      <alignment horizontal="center"/>
    </xf>
    <xf numFmtId="0" fontId="0" fillId="10" borderId="48" xfId="0" applyFill="1" applyBorder="1"/>
    <xf numFmtId="168" fontId="0" fillId="10" borderId="48" xfId="0" applyNumberFormat="1" applyFill="1" applyBorder="1"/>
    <xf numFmtId="0" fontId="0" fillId="10" borderId="44" xfId="0" applyFill="1" applyBorder="1" applyAlignment="1">
      <alignment horizontal="center"/>
    </xf>
    <xf numFmtId="2" fontId="0" fillId="0" borderId="49" xfId="0" applyNumberFormat="1" applyFill="1" applyBorder="1"/>
    <xf numFmtId="0" fontId="15" fillId="0" borderId="40" xfId="0" applyFont="1" applyFill="1" applyBorder="1" applyAlignment="1">
      <alignment horizontal="left"/>
    </xf>
    <xf numFmtId="15" fontId="15" fillId="0" borderId="34" xfId="0" applyNumberFormat="1" applyFont="1" applyFill="1" applyBorder="1" applyAlignment="1">
      <alignment horizontal="center"/>
    </xf>
    <xf numFmtId="0" fontId="0" fillId="0" borderId="34" xfId="0" applyFill="1" applyBorder="1" applyAlignment="1">
      <alignment horizontal="center"/>
    </xf>
    <xf numFmtId="15" fontId="2" fillId="0" borderId="34" xfId="0" applyNumberFormat="1" applyFont="1" applyFill="1" applyBorder="1" applyAlignment="1">
      <alignment horizontal="center"/>
    </xf>
    <xf numFmtId="2" fontId="0" fillId="0" borderId="34" xfId="0" applyNumberFormat="1" applyFill="1" applyBorder="1"/>
    <xf numFmtId="168" fontId="0" fillId="0" borderId="34" xfId="0" applyNumberFormat="1" applyFill="1" applyBorder="1"/>
    <xf numFmtId="2" fontId="0" fillId="0" borderId="19" xfId="0" applyNumberFormat="1" applyFill="1" applyBorder="1"/>
    <xf numFmtId="0" fontId="2" fillId="0" borderId="49" xfId="0" applyFont="1" applyBorder="1" applyAlignment="1">
      <alignment horizontal="left"/>
    </xf>
    <xf numFmtId="166" fontId="0" fillId="0" borderId="0" xfId="12" applyFont="1"/>
    <xf numFmtId="0" fontId="2" fillId="0" borderId="0" xfId="0" applyFont="1" applyAlignment="1">
      <alignment horizontal="left" indent="1"/>
    </xf>
    <xf numFmtId="10" fontId="0" fillId="0" borderId="0" xfId="13" applyNumberFormat="1" applyFont="1"/>
    <xf numFmtId="166" fontId="2" fillId="0" borderId="0" xfId="12" applyFont="1"/>
    <xf numFmtId="0" fontId="2" fillId="0" borderId="35" xfId="0" applyFont="1" applyBorder="1"/>
    <xf numFmtId="10" fontId="0" fillId="0" borderId="36" xfId="13" applyNumberFormat="1" applyFont="1" applyBorder="1"/>
    <xf numFmtId="10" fontId="2" fillId="0" borderId="37" xfId="0" applyNumberFormat="1" applyFont="1" applyBorder="1" applyAlignment="1">
      <alignment horizontal="left"/>
    </xf>
    <xf numFmtId="10" fontId="0" fillId="0" borderId="39" xfId="13" applyNumberFormat="1" applyFont="1" applyBorder="1"/>
    <xf numFmtId="0" fontId="2" fillId="8" borderId="46" xfId="0" applyFont="1" applyFill="1" applyBorder="1"/>
    <xf numFmtId="166" fontId="2" fillId="8" borderId="47" xfId="12" applyFont="1" applyFill="1" applyBorder="1" applyAlignment="1">
      <alignment horizontal="center" wrapText="1"/>
    </xf>
    <xf numFmtId="0" fontId="25" fillId="0" borderId="0" xfId="0" applyFont="1" applyAlignment="1">
      <alignment vertical="center"/>
    </xf>
    <xf numFmtId="0" fontId="25" fillId="0" borderId="50" xfId="0" applyFont="1" applyBorder="1" applyAlignment="1">
      <alignment vertical="top" wrapText="1"/>
    </xf>
    <xf numFmtId="164" fontId="25" fillId="0" borderId="50" xfId="0" applyNumberFormat="1" applyFont="1" applyBorder="1" applyAlignment="1">
      <alignment horizontal="center" vertical="center" wrapText="1"/>
    </xf>
    <xf numFmtId="0" fontId="26" fillId="8" borderId="50" xfId="0" applyFont="1" applyFill="1" applyBorder="1" applyAlignment="1">
      <alignment horizontal="center" vertical="center" wrapText="1"/>
    </xf>
    <xf numFmtId="0" fontId="0" fillId="8" borderId="3" xfId="0" applyFill="1" applyBorder="1"/>
    <xf numFmtId="0" fontId="0" fillId="8" borderId="5" xfId="0" applyFill="1" applyBorder="1"/>
    <xf numFmtId="0" fontId="15" fillId="8" borderId="6" xfId="0" applyFont="1" applyFill="1" applyBorder="1"/>
    <xf numFmtId="0" fontId="2" fillId="8" borderId="6" xfId="0" applyFont="1" applyFill="1" applyBorder="1"/>
    <xf numFmtId="166" fontId="0" fillId="8" borderId="7" xfId="0" applyNumberFormat="1" applyFill="1" applyBorder="1"/>
    <xf numFmtId="0" fontId="2" fillId="8" borderId="6" xfId="0" applyFont="1" applyFill="1" applyBorder="1" applyAlignment="1">
      <alignment wrapText="1"/>
    </xf>
    <xf numFmtId="0" fontId="0" fillId="8" borderId="6" xfId="0" applyFill="1" applyBorder="1"/>
    <xf numFmtId="0" fontId="0" fillId="8" borderId="7" xfId="0" applyFill="1" applyBorder="1"/>
    <xf numFmtId="166" fontId="15" fillId="8" borderId="51" xfId="0" applyNumberFormat="1" applyFont="1" applyFill="1" applyBorder="1"/>
    <xf numFmtId="0" fontId="0" fillId="8" borderId="9" xfId="0" applyFill="1" applyBorder="1"/>
    <xf numFmtId="0" fontId="0" fillId="8" borderId="8" xfId="0" applyFill="1" applyBorder="1"/>
    <xf numFmtId="0" fontId="15" fillId="0" borderId="6" xfId="0" applyFont="1" applyBorder="1"/>
    <xf numFmtId="166" fontId="0" fillId="0" borderId="7" xfId="12" applyFont="1" applyBorder="1"/>
    <xf numFmtId="0" fontId="0" fillId="0" borderId="9" xfId="0" applyBorder="1"/>
    <xf numFmtId="166" fontId="0" fillId="0" borderId="8" xfId="12" applyFont="1" applyBorder="1"/>
    <xf numFmtId="0" fontId="15" fillId="10" borderId="3" xfId="0" applyFont="1" applyFill="1" applyBorder="1"/>
    <xf numFmtId="166" fontId="15" fillId="10" borderId="5" xfId="12" applyFont="1" applyFill="1" applyBorder="1"/>
    <xf numFmtId="0" fontId="15" fillId="10" borderId="6" xfId="0" applyFont="1" applyFill="1" applyBorder="1"/>
    <xf numFmtId="166" fontId="15" fillId="10" borderId="7" xfId="12" applyFont="1" applyFill="1" applyBorder="1"/>
    <xf numFmtId="0" fontId="24" fillId="10" borderId="6" xfId="0" applyFont="1" applyFill="1" applyBorder="1"/>
    <xf numFmtId="166" fontId="0" fillId="10" borderId="7" xfId="12" applyFont="1" applyFill="1" applyBorder="1"/>
    <xf numFmtId="0" fontId="2" fillId="10" borderId="6" xfId="0" applyFont="1" applyFill="1" applyBorder="1" applyAlignment="1">
      <alignment horizontal="left" indent="2"/>
    </xf>
    <xf numFmtId="0" fontId="0" fillId="10" borderId="6" xfId="0" applyFill="1" applyBorder="1"/>
    <xf numFmtId="0" fontId="2" fillId="10" borderId="6" xfId="0" applyFont="1" applyFill="1" applyBorder="1" applyAlignment="1">
      <alignment horizontal="left" indent="1"/>
    </xf>
    <xf numFmtId="10" fontId="0" fillId="10" borderId="7" xfId="13" applyNumberFormat="1" applyFont="1" applyFill="1" applyBorder="1"/>
    <xf numFmtId="0" fontId="0" fillId="10" borderId="9" xfId="0" applyFill="1" applyBorder="1"/>
    <xf numFmtId="166" fontId="0" fillId="10" borderId="8" xfId="12" applyFont="1" applyFill="1" applyBorder="1"/>
    <xf numFmtId="0" fontId="15" fillId="10" borderId="5" xfId="0" applyFont="1" applyFill="1" applyBorder="1"/>
    <xf numFmtId="0" fontId="20" fillId="10" borderId="6" xfId="0" applyFont="1" applyFill="1" applyBorder="1"/>
    <xf numFmtId="0" fontId="15" fillId="10" borderId="7" xfId="0" applyFont="1" applyFill="1" applyBorder="1"/>
    <xf numFmtId="0" fontId="2" fillId="10" borderId="7" xfId="0" applyFont="1" applyFill="1" applyBorder="1" applyAlignment="1">
      <alignment horizontal="center"/>
    </xf>
    <xf numFmtId="0" fontId="0" fillId="10" borderId="7" xfId="0" applyFill="1" applyBorder="1"/>
    <xf numFmtId="0" fontId="15" fillId="10" borderId="6" xfId="0" applyFont="1" applyFill="1" applyBorder="1" applyAlignment="1">
      <alignment horizontal="left" indent="1"/>
    </xf>
    <xf numFmtId="166" fontId="15" fillId="10" borderId="7" xfId="0" applyNumberFormat="1" applyFont="1" applyFill="1" applyBorder="1"/>
    <xf numFmtId="166" fontId="0" fillId="10" borderId="7" xfId="0" applyNumberFormat="1" applyFill="1" applyBorder="1"/>
    <xf numFmtId="0" fontId="0" fillId="10" borderId="8" xfId="0" applyFill="1" applyBorder="1"/>
    <xf numFmtId="0" fontId="24" fillId="10" borderId="6" xfId="0" applyFont="1" applyFill="1" applyBorder="1" applyAlignment="1">
      <alignment wrapText="1"/>
    </xf>
    <xf numFmtId="10" fontId="0" fillId="6" borderId="36" xfId="13" applyNumberFormat="1" applyFont="1" applyFill="1" applyBorder="1"/>
    <xf numFmtId="0" fontId="2" fillId="10" borderId="6" xfId="0" applyFont="1" applyFill="1" applyBorder="1" applyAlignment="1">
      <alignment horizontal="left" wrapText="1" indent="1"/>
    </xf>
    <xf numFmtId="0" fontId="30" fillId="0" borderId="6" xfId="0" applyFont="1" applyBorder="1" applyAlignment="1">
      <alignment vertical="center" wrapText="1"/>
    </xf>
    <xf numFmtId="9" fontId="30" fillId="0" borderId="7" xfId="0" applyNumberFormat="1" applyFont="1" applyBorder="1" applyAlignment="1">
      <alignment vertical="center" wrapText="1"/>
    </xf>
    <xf numFmtId="10" fontId="30" fillId="0" borderId="7" xfId="0" applyNumberFormat="1" applyFont="1" applyBorder="1" applyAlignment="1">
      <alignment vertical="center" wrapText="1"/>
    </xf>
    <xf numFmtId="0" fontId="29" fillId="0" borderId="6" xfId="0" applyFont="1" applyBorder="1" applyAlignment="1">
      <alignment horizontal="left" vertical="center" wrapText="1"/>
    </xf>
    <xf numFmtId="0" fontId="26" fillId="8" borderId="10" xfId="0" applyFont="1" applyFill="1" applyBorder="1" applyAlignment="1">
      <alignment vertical="top" wrapText="1"/>
    </xf>
    <xf numFmtId="166" fontId="0" fillId="8" borderId="11" xfId="12" applyFont="1" applyFill="1" applyBorder="1"/>
    <xf numFmtId="0" fontId="2" fillId="11" borderId="6" xfId="0" applyFont="1" applyFill="1" applyBorder="1"/>
    <xf numFmtId="166" fontId="0" fillId="11" borderId="7" xfId="12" applyFont="1" applyFill="1" applyBorder="1"/>
    <xf numFmtId="0" fontId="0" fillId="11" borderId="6" xfId="0" applyFill="1" applyBorder="1"/>
    <xf numFmtId="9" fontId="30" fillId="0" borderId="0" xfId="0" applyNumberFormat="1" applyFont="1" applyBorder="1" applyAlignment="1">
      <alignment vertical="center" wrapText="1"/>
    </xf>
    <xf numFmtId="10" fontId="30" fillId="0" borderId="0" xfId="0" applyNumberFormat="1" applyFont="1" applyBorder="1" applyAlignment="1">
      <alignment vertical="center" wrapText="1"/>
    </xf>
    <xf numFmtId="0" fontId="0" fillId="0" borderId="0" xfId="0" applyBorder="1"/>
    <xf numFmtId="0" fontId="28" fillId="0" borderId="0" xfId="0" applyFont="1" applyAlignment="1">
      <alignment vertical="top"/>
    </xf>
    <xf numFmtId="0" fontId="15" fillId="8" borderId="7" xfId="0" applyFont="1" applyFill="1" applyBorder="1" applyAlignment="1">
      <alignment horizontal="center"/>
    </xf>
    <xf numFmtId="0" fontId="28" fillId="10" borderId="6" xfId="0" applyFont="1" applyFill="1" applyBorder="1"/>
    <xf numFmtId="0" fontId="27" fillId="0" borderId="0" xfId="0" applyFont="1" applyAlignment="1">
      <alignment vertical="top" wrapText="1"/>
    </xf>
    <xf numFmtId="166" fontId="0" fillId="0" borderId="0" xfId="0" applyNumberFormat="1"/>
    <xf numFmtId="0" fontId="2" fillId="0" borderId="17" xfId="0" applyFont="1" applyFill="1" applyBorder="1"/>
    <xf numFmtId="15" fontId="15" fillId="0" borderId="17" xfId="0" applyNumberFormat="1" applyFont="1" applyFill="1" applyBorder="1" applyAlignment="1">
      <alignment horizontal="center"/>
    </xf>
    <xf numFmtId="0" fontId="0" fillId="5" borderId="17" xfId="0" applyFill="1" applyBorder="1" applyAlignment="1">
      <alignment horizontal="center"/>
    </xf>
    <xf numFmtId="2" fontId="0" fillId="0" borderId="17" xfId="0" applyNumberFormat="1" applyFill="1" applyBorder="1"/>
    <xf numFmtId="167" fontId="2" fillId="0" borderId="17" xfId="0" applyNumberFormat="1" applyFont="1" applyFill="1" applyBorder="1" applyAlignment="1">
      <alignment horizontal="center" wrapText="1"/>
    </xf>
    <xf numFmtId="167" fontId="0" fillId="0" borderId="17" xfId="0" quotePrefix="1" applyNumberFormat="1" applyFill="1" applyBorder="1"/>
    <xf numFmtId="0" fontId="15" fillId="0" borderId="49" xfId="0" applyFont="1" applyBorder="1" applyAlignment="1">
      <alignment horizontal="left"/>
    </xf>
    <xf numFmtId="0" fontId="15" fillId="0" borderId="49" xfId="0" applyFont="1" applyBorder="1" applyAlignment="1">
      <alignment horizontal="right"/>
    </xf>
    <xf numFmtId="37" fontId="15" fillId="0" borderId="49" xfId="0" applyNumberFormat="1" applyFont="1" applyBorder="1" applyAlignment="1">
      <alignment horizontal="center"/>
    </xf>
    <xf numFmtId="168" fontId="15" fillId="0" borderId="49" xfId="8" applyNumberFormat="1" applyFont="1" applyBorder="1" applyAlignment="1">
      <alignment horizontal="center"/>
    </xf>
    <xf numFmtId="0" fontId="2" fillId="10" borderId="40" xfId="0" applyFont="1" applyFill="1" applyBorder="1" applyAlignment="1">
      <alignment horizontal="left"/>
    </xf>
    <xf numFmtId="15" fontId="15" fillId="10" borderId="34" xfId="0" applyNumberFormat="1" applyFont="1" applyFill="1" applyBorder="1" applyAlignment="1">
      <alignment horizontal="center"/>
    </xf>
    <xf numFmtId="168" fontId="15" fillId="10" borderId="34" xfId="0" applyNumberFormat="1" applyFont="1" applyFill="1" applyBorder="1" applyAlignment="1">
      <alignment horizontal="center"/>
    </xf>
    <xf numFmtId="171" fontId="0" fillId="0" borderId="0" xfId="0" applyNumberFormat="1"/>
    <xf numFmtId="0" fontId="0" fillId="8" borderId="4" xfId="0" applyFill="1" applyBorder="1"/>
    <xf numFmtId="166" fontId="0" fillId="8" borderId="0" xfId="12" applyFont="1" applyFill="1" applyBorder="1"/>
    <xf numFmtId="171" fontId="0" fillId="8" borderId="0" xfId="0" applyNumberFormat="1" applyFill="1" applyBorder="1"/>
    <xf numFmtId="0" fontId="0" fillId="8" borderId="0" xfId="0" applyFill="1" applyBorder="1"/>
    <xf numFmtId="166" fontId="0" fillId="8" borderId="0" xfId="0" applyNumberFormat="1" applyFill="1" applyBorder="1"/>
    <xf numFmtId="166" fontId="0" fillId="8" borderId="18" xfId="0" applyNumberFormat="1" applyFill="1" applyBorder="1"/>
    <xf numFmtId="171" fontId="0" fillId="8" borderId="18" xfId="0" applyNumberFormat="1" applyFill="1" applyBorder="1"/>
    <xf numFmtId="0" fontId="0" fillId="8" borderId="1" xfId="0" applyFill="1" applyBorder="1"/>
    <xf numFmtId="171" fontId="0" fillId="8" borderId="1" xfId="0" applyNumberFormat="1" applyFill="1" applyBorder="1"/>
    <xf numFmtId="0" fontId="15" fillId="8" borderId="3" xfId="0" applyFont="1" applyFill="1" applyBorder="1"/>
    <xf numFmtId="0" fontId="2" fillId="8" borderId="4" xfId="0" applyFont="1" applyFill="1" applyBorder="1" applyAlignment="1">
      <alignment horizontal="center"/>
    </xf>
    <xf numFmtId="164" fontId="32" fillId="0" borderId="0" xfId="0" applyNumberFormat="1" applyFont="1" applyAlignment="1">
      <alignment vertical="top" wrapText="1"/>
    </xf>
    <xf numFmtId="165" fontId="32" fillId="0" borderId="0" xfId="0" applyNumberFormat="1" applyFont="1" applyAlignment="1">
      <alignment vertical="top" wrapText="1"/>
    </xf>
    <xf numFmtId="0" fontId="32" fillId="0" borderId="0" xfId="0" applyFont="1" applyAlignment="1">
      <alignment vertical="top" wrapText="1"/>
    </xf>
    <xf numFmtId="10" fontId="32" fillId="0" borderId="0" xfId="0" applyNumberFormat="1" applyFont="1" applyAlignment="1">
      <alignment vertical="top" wrapText="1"/>
    </xf>
    <xf numFmtId="0" fontId="31" fillId="0" borderId="52" xfId="0" applyFont="1" applyBorder="1" applyAlignment="1">
      <alignment horizontal="left" vertical="center" wrapText="1"/>
    </xf>
    <xf numFmtId="37" fontId="0" fillId="7" borderId="0" xfId="0" applyNumberFormat="1" applyFill="1" applyBorder="1"/>
    <xf numFmtId="171" fontId="0" fillId="6" borderId="0" xfId="0" applyNumberFormat="1" applyFill="1" applyBorder="1"/>
    <xf numFmtId="0" fontId="2" fillId="0" borderId="0" xfId="0" applyFont="1" applyAlignment="1">
      <alignment vertical="center"/>
    </xf>
    <xf numFmtId="0" fontId="31" fillId="0" borderId="52" xfId="0" applyFont="1" applyBorder="1" applyAlignment="1">
      <alignment vertical="center" wrapText="1"/>
    </xf>
    <xf numFmtId="15" fontId="15" fillId="6" borderId="2" xfId="0" applyNumberFormat="1" applyFont="1" applyFill="1" applyBorder="1" applyAlignment="1">
      <alignment horizontal="center"/>
    </xf>
    <xf numFmtId="15" fontId="15" fillId="6" borderId="49" xfId="0" applyNumberFormat="1" applyFont="1" applyFill="1" applyBorder="1" applyAlignment="1">
      <alignment horizontal="center"/>
    </xf>
    <xf numFmtId="2" fontId="0" fillId="0" borderId="0" xfId="0" applyNumberFormat="1"/>
    <xf numFmtId="172" fontId="0" fillId="0" borderId="0" xfId="0" applyNumberFormat="1"/>
    <xf numFmtId="173" fontId="2" fillId="10" borderId="2" xfId="0" applyNumberFormat="1" applyFont="1" applyFill="1" applyBorder="1" applyAlignment="1">
      <alignment horizontal="center"/>
    </xf>
    <xf numFmtId="173" fontId="2" fillId="10" borderId="2" xfId="0" applyNumberFormat="1" applyFont="1" applyFill="1" applyBorder="1"/>
    <xf numFmtId="173" fontId="2" fillId="10" borderId="38" xfId="0" applyNumberFormat="1" applyFont="1" applyFill="1" applyBorder="1"/>
    <xf numFmtId="173" fontId="2" fillId="10" borderId="38" xfId="0" applyNumberFormat="1" applyFont="1" applyFill="1" applyBorder="1" applyAlignment="1">
      <alignment horizontal="center"/>
    </xf>
    <xf numFmtId="0" fontId="15" fillId="9" borderId="17" xfId="0" applyFont="1" applyFill="1" applyBorder="1" applyAlignment="1">
      <alignment horizontal="center" wrapText="1"/>
    </xf>
    <xf numFmtId="0" fontId="0" fillId="0" borderId="54" xfId="0" applyFill="1" applyBorder="1"/>
    <xf numFmtId="0" fontId="16" fillId="5" borderId="55" xfId="0" applyFont="1" applyFill="1" applyBorder="1" applyAlignment="1">
      <alignment horizontal="center" vertical="center" wrapText="1"/>
    </xf>
    <xf numFmtId="0" fontId="17" fillId="0" borderId="31" xfId="0" applyFont="1" applyBorder="1" applyAlignment="1">
      <alignment wrapText="1"/>
    </xf>
    <xf numFmtId="0" fontId="15" fillId="0" borderId="56" xfId="0" applyFont="1" applyBorder="1" applyAlignment="1">
      <alignment horizontal="center" vertical="center"/>
    </xf>
    <xf numFmtId="0" fontId="16" fillId="5" borderId="2" xfId="0" applyFont="1" applyFill="1" applyBorder="1" applyAlignment="1">
      <alignment horizontal="center" vertical="center" wrapText="1"/>
    </xf>
    <xf numFmtId="0" fontId="17" fillId="0" borderId="57" xfId="0" applyFont="1" applyBorder="1" applyAlignment="1">
      <alignment wrapText="1"/>
    </xf>
    <xf numFmtId="0" fontId="15" fillId="0" borderId="58" xfId="0" applyFont="1" applyBorder="1" applyAlignment="1">
      <alignment horizontal="center" vertical="center"/>
    </xf>
    <xf numFmtId="0" fontId="16" fillId="5" borderId="59" xfId="0" applyFont="1" applyFill="1" applyBorder="1" applyAlignment="1">
      <alignment horizontal="center" vertical="center" wrapText="1"/>
    </xf>
    <xf numFmtId="0" fontId="17" fillId="0" borderId="33" xfId="0" applyFont="1" applyBorder="1" applyAlignment="1">
      <alignment wrapText="1"/>
    </xf>
    <xf numFmtId="0" fontId="2" fillId="0" borderId="0" xfId="0" applyFont="1" applyAlignment="1">
      <alignment horizontal="left" indent="2"/>
    </xf>
    <xf numFmtId="166" fontId="0" fillId="0" borderId="18" xfId="0" applyNumberFormat="1" applyBorder="1"/>
    <xf numFmtId="166" fontId="2" fillId="0" borderId="0" xfId="0" applyNumberFormat="1" applyFont="1"/>
    <xf numFmtId="174" fontId="0" fillId="6" borderId="36" xfId="13" applyNumberFormat="1" applyFont="1" applyFill="1" applyBorder="1"/>
    <xf numFmtId="174" fontId="0" fillId="10" borderId="36" xfId="13" applyNumberFormat="1" applyFont="1" applyFill="1" applyBorder="1"/>
    <xf numFmtId="0" fontId="24" fillId="10" borderId="6" xfId="0" applyFont="1" applyFill="1" applyBorder="1" applyAlignment="1">
      <alignment horizontal="left"/>
    </xf>
    <xf numFmtId="166" fontId="0" fillId="6" borderId="7" xfId="0" applyNumberFormat="1" applyFill="1" applyBorder="1"/>
    <xf numFmtId="0" fontId="2" fillId="8" borderId="0" xfId="0" applyFont="1" applyFill="1" applyBorder="1"/>
    <xf numFmtId="173" fontId="0" fillId="0" borderId="0" xfId="0" applyNumberFormat="1"/>
    <xf numFmtId="0" fontId="2" fillId="0" borderId="0" xfId="0" applyFont="1" applyBorder="1" applyAlignment="1">
      <alignment horizontal="left" vertical="center"/>
    </xf>
    <xf numFmtId="175" fontId="2" fillId="0" borderId="2" xfId="0" applyNumberFormat="1" applyFont="1" applyFill="1" applyBorder="1" applyAlignment="1">
      <alignment horizontal="center"/>
    </xf>
    <xf numFmtId="169" fontId="15" fillId="6" borderId="0" xfId="0" applyNumberFormat="1" applyFont="1" applyFill="1"/>
    <xf numFmtId="166" fontId="2" fillId="10" borderId="2" xfId="12" applyNumberFormat="1" applyFont="1" applyFill="1" applyBorder="1"/>
    <xf numFmtId="0" fontId="2" fillId="0" borderId="0" xfId="0" applyFont="1" applyFill="1" applyAlignment="1">
      <alignment wrapText="1"/>
    </xf>
    <xf numFmtId="0" fontId="0" fillId="10" borderId="6" xfId="0" applyFill="1" applyBorder="1" applyAlignment="1">
      <alignment horizontal="left" indent="2"/>
    </xf>
    <xf numFmtId="168" fontId="0" fillId="12" borderId="0" xfId="0" applyNumberFormat="1" applyFill="1"/>
    <xf numFmtId="166" fontId="0" fillId="6" borderId="0" xfId="0" applyNumberFormat="1" applyFill="1"/>
    <xf numFmtId="166" fontId="36" fillId="6" borderId="0" xfId="0" applyNumberFormat="1" applyFont="1" applyFill="1"/>
    <xf numFmtId="37" fontId="0" fillId="6" borderId="0" xfId="0" applyNumberFormat="1" applyFill="1"/>
    <xf numFmtId="0" fontId="0" fillId="0" borderId="0" xfId="0" applyAlignment="1">
      <alignment horizontal="left" indent="2"/>
    </xf>
    <xf numFmtId="43" fontId="15" fillId="6" borderId="0" xfId="0" applyNumberFormat="1" applyFont="1" applyFill="1" applyAlignment="1">
      <alignment horizontal="center" wrapText="1"/>
    </xf>
    <xf numFmtId="166" fontId="0" fillId="6" borderId="7" xfId="12" applyFont="1" applyFill="1" applyBorder="1"/>
    <xf numFmtId="0" fontId="0" fillId="0" borderId="0" xfId="0" applyAlignment="1">
      <alignment horizontal="center" wrapText="1"/>
    </xf>
    <xf numFmtId="166" fontId="15" fillId="0" borderId="18" xfId="0" applyNumberFormat="1" applyFont="1" applyBorder="1"/>
    <xf numFmtId="0" fontId="15" fillId="10" borderId="19" xfId="0" applyFont="1" applyFill="1" applyBorder="1" applyAlignment="1">
      <alignment horizontal="center" wrapText="1"/>
    </xf>
    <xf numFmtId="166" fontId="2" fillId="0" borderId="0" xfId="12" applyFont="1" applyAlignment="1">
      <alignment horizontal="center"/>
    </xf>
    <xf numFmtId="0" fontId="2" fillId="0" borderId="0" xfId="0" applyFont="1" applyAlignment="1">
      <alignment horizontal="right"/>
    </xf>
    <xf numFmtId="170" fontId="0" fillId="6" borderId="0" xfId="0" applyNumberFormat="1" applyFill="1" applyAlignment="1">
      <alignment horizontal="center"/>
    </xf>
    <xf numFmtId="0" fontId="15" fillId="7" borderId="6" xfId="0" applyFont="1" applyFill="1" applyBorder="1" applyAlignment="1">
      <alignment horizontal="right" wrapText="1"/>
    </xf>
    <xf numFmtId="37" fontId="0" fillId="6" borderId="0" xfId="0" applyNumberFormat="1" applyFill="1" applyBorder="1" applyAlignment="1">
      <alignment horizontal="center"/>
    </xf>
    <xf numFmtId="15" fontId="2" fillId="6" borderId="16" xfId="0" applyNumberFormat="1" applyFont="1" applyFill="1" applyBorder="1" applyAlignment="1">
      <alignment horizontal="center"/>
    </xf>
    <xf numFmtId="15" fontId="2" fillId="6" borderId="49" xfId="0" applyNumberFormat="1" applyFont="1" applyFill="1" applyBorder="1" applyAlignment="1">
      <alignment horizontal="center"/>
    </xf>
    <xf numFmtId="15" fontId="2" fillId="6" borderId="2" xfId="0" applyNumberFormat="1" applyFont="1" applyFill="1" applyBorder="1" applyAlignment="1">
      <alignment horizontal="center"/>
    </xf>
    <xf numFmtId="15" fontId="2" fillId="6" borderId="17" xfId="0" applyNumberFormat="1" applyFont="1" applyFill="1" applyBorder="1" applyAlignment="1">
      <alignment horizontal="center"/>
    </xf>
    <xf numFmtId="0" fontId="15" fillId="10" borderId="0" xfId="0" applyFont="1" applyFill="1" applyBorder="1" applyAlignment="1">
      <alignment horizontal="center" wrapText="1"/>
    </xf>
    <xf numFmtId="0" fontId="15" fillId="10" borderId="0" xfId="0" applyFont="1" applyFill="1" applyBorder="1" applyAlignment="1">
      <alignment horizontal="center"/>
    </xf>
    <xf numFmtId="10" fontId="2" fillId="10" borderId="0" xfId="13" applyNumberFormat="1" applyFont="1" applyFill="1" applyBorder="1"/>
    <xf numFmtId="0" fontId="15" fillId="10" borderId="17" xfId="0" quotePrefix="1" applyFont="1" applyFill="1" applyBorder="1" applyAlignment="1">
      <alignment horizontal="center" wrapText="1"/>
    </xf>
    <xf numFmtId="0" fontId="1" fillId="7" borderId="0" xfId="0" applyFont="1" applyFill="1" applyBorder="1"/>
    <xf numFmtId="166" fontId="2" fillId="0" borderId="0" xfId="12" applyFont="1" applyFill="1" applyAlignment="1">
      <alignment horizontal="center"/>
    </xf>
    <xf numFmtId="0" fontId="9" fillId="0" borderId="60" xfId="0" applyFont="1" applyBorder="1" applyAlignment="1">
      <alignment vertical="center" wrapText="1"/>
    </xf>
    <xf numFmtId="0" fontId="9" fillId="0" borderId="49" xfId="0" applyFont="1" applyBorder="1" applyAlignment="1">
      <alignment vertical="top" wrapText="1"/>
    </xf>
    <xf numFmtId="0" fontId="9" fillId="0" borderId="61" xfId="0" applyFont="1" applyBorder="1" applyAlignment="1">
      <alignment vertical="center" wrapText="1"/>
    </xf>
    <xf numFmtId="0" fontId="9" fillId="0" borderId="44" xfId="0" applyFont="1" applyBorder="1" applyAlignment="1">
      <alignment vertical="top" wrapText="1"/>
    </xf>
    <xf numFmtId="0" fontId="9" fillId="0" borderId="17" xfId="0" applyFont="1" applyBorder="1" applyAlignment="1">
      <alignment vertical="top" wrapText="1"/>
    </xf>
    <xf numFmtId="0" fontId="10" fillId="0" borderId="62" xfId="1" applyFont="1" applyBorder="1" applyAlignment="1" applyProtection="1">
      <alignment vertical="center" wrapText="1"/>
    </xf>
    <xf numFmtId="0" fontId="9" fillId="0" borderId="45" xfId="0" applyFont="1" applyBorder="1" applyAlignment="1">
      <alignment vertical="top" wrapText="1"/>
    </xf>
    <xf numFmtId="0" fontId="9" fillId="0" borderId="49" xfId="0" applyFont="1" applyBorder="1" applyAlignment="1">
      <alignment horizontal="left" vertical="top" wrapText="1"/>
    </xf>
    <xf numFmtId="0" fontId="9" fillId="0" borderId="49" xfId="0" applyFont="1" applyFill="1" applyBorder="1" applyAlignment="1">
      <alignment vertical="top" wrapText="1"/>
    </xf>
    <xf numFmtId="171" fontId="0" fillId="0" borderId="0" xfId="12" applyNumberFormat="1" applyFont="1"/>
    <xf numFmtId="167" fontId="0" fillId="0" borderId="16" xfId="0" quotePrefix="1" applyNumberFormat="1" applyFill="1" applyBorder="1"/>
    <xf numFmtId="0" fontId="7" fillId="4" borderId="20" xfId="0" applyFont="1" applyFill="1" applyBorder="1" applyAlignment="1">
      <alignment horizontal="left" vertical="center"/>
    </xf>
    <xf numFmtId="0" fontId="7" fillId="4" borderId="21" xfId="0" applyFont="1" applyFill="1" applyBorder="1" applyAlignment="1">
      <alignment horizontal="left" vertical="center"/>
    </xf>
    <xf numFmtId="0" fontId="7" fillId="4" borderId="22" xfId="0" applyFont="1" applyFill="1" applyBorder="1" applyAlignment="1">
      <alignment horizontal="left" vertical="center"/>
    </xf>
    <xf numFmtId="0" fontId="6" fillId="4" borderId="23" xfId="0" applyFont="1" applyFill="1" applyBorder="1" applyAlignment="1">
      <alignment horizontal="left" vertical="center" wrapText="1"/>
    </xf>
    <xf numFmtId="0" fontId="6" fillId="4" borderId="0" xfId="0" applyFont="1" applyFill="1" applyBorder="1" applyAlignment="1">
      <alignment horizontal="left" vertical="center" wrapText="1"/>
    </xf>
    <xf numFmtId="0" fontId="6" fillId="4" borderId="24" xfId="0" applyFont="1" applyFill="1" applyBorder="1" applyAlignment="1">
      <alignment horizontal="left" vertical="center" wrapText="1"/>
    </xf>
    <xf numFmtId="0" fontId="6" fillId="4" borderId="23" xfId="0" applyFont="1" applyFill="1" applyBorder="1" applyAlignment="1">
      <alignment horizontal="left" vertical="center"/>
    </xf>
    <xf numFmtId="0" fontId="6" fillId="4" borderId="0" xfId="0" applyFont="1" applyFill="1" applyBorder="1" applyAlignment="1">
      <alignment horizontal="left" vertical="center"/>
    </xf>
    <xf numFmtId="0" fontId="6" fillId="4" borderId="24" xfId="0" applyFont="1" applyFill="1" applyBorder="1" applyAlignment="1">
      <alignment horizontal="left" vertical="center"/>
    </xf>
    <xf numFmtId="0" fontId="15" fillId="0" borderId="43" xfId="0" applyFont="1" applyFill="1" applyBorder="1" applyAlignment="1">
      <alignment horizontal="center" wrapText="1"/>
    </xf>
    <xf numFmtId="0" fontId="15" fillId="0" borderId="44" xfId="0" applyFont="1" applyFill="1" applyBorder="1" applyAlignment="1">
      <alignment horizontal="center" wrapText="1"/>
    </xf>
    <xf numFmtId="0" fontId="15" fillId="0" borderId="42" xfId="0" applyFont="1" applyFill="1" applyBorder="1" applyAlignment="1">
      <alignment horizontal="center" wrapText="1"/>
    </xf>
    <xf numFmtId="0" fontId="15" fillId="0" borderId="45" xfId="0" applyFont="1" applyFill="1" applyBorder="1" applyAlignment="1">
      <alignment horizontal="center" wrapText="1"/>
    </xf>
    <xf numFmtId="0" fontId="14" fillId="0" borderId="12" xfId="0" applyFont="1" applyBorder="1" applyAlignment="1">
      <alignment horizontal="left" wrapText="1"/>
    </xf>
    <xf numFmtId="0" fontId="14" fillId="0" borderId="13" xfId="0" applyFont="1" applyBorder="1" applyAlignment="1">
      <alignment horizontal="left" wrapText="1"/>
    </xf>
    <xf numFmtId="0" fontId="14" fillId="0" borderId="14" xfId="0" applyFont="1" applyBorder="1" applyAlignment="1">
      <alignment horizontal="left" wrapText="1"/>
    </xf>
    <xf numFmtId="0" fontId="15" fillId="10" borderId="40" xfId="0" applyFont="1" applyFill="1" applyBorder="1" applyAlignment="1">
      <alignment horizontal="center" wrapText="1"/>
    </xf>
    <xf numFmtId="0" fontId="15" fillId="10" borderId="34" xfId="0" applyFont="1" applyFill="1" applyBorder="1" applyAlignment="1">
      <alignment horizontal="center" wrapText="1"/>
    </xf>
    <xf numFmtId="0" fontId="15" fillId="10" borderId="19" xfId="0" applyFont="1" applyFill="1" applyBorder="1" applyAlignment="1">
      <alignment horizontal="center" wrapText="1"/>
    </xf>
    <xf numFmtId="0" fontId="15" fillId="10" borderId="10" xfId="0" applyFont="1" applyFill="1" applyBorder="1" applyAlignment="1">
      <alignment horizontal="center" wrapText="1"/>
    </xf>
    <xf numFmtId="0" fontId="15" fillId="10" borderId="15" xfId="0" applyFont="1" applyFill="1" applyBorder="1" applyAlignment="1">
      <alignment horizontal="center" wrapText="1"/>
    </xf>
    <xf numFmtId="0" fontId="15" fillId="10" borderId="11" xfId="0" applyFont="1" applyFill="1" applyBorder="1" applyAlignment="1">
      <alignment horizontal="center" wrapText="1"/>
    </xf>
    <xf numFmtId="0" fontId="15" fillId="0" borderId="2" xfId="0" applyFont="1" applyBorder="1" applyAlignment="1">
      <alignment horizontal="left" vertical="center" wrapText="1"/>
    </xf>
    <xf numFmtId="0" fontId="15" fillId="0" borderId="59" xfId="0" applyFont="1" applyBorder="1" applyAlignment="1">
      <alignment horizontal="left" vertical="center" wrapText="1"/>
    </xf>
    <xf numFmtId="0" fontId="15" fillId="9" borderId="2" xfId="0" applyFont="1" applyFill="1" applyBorder="1" applyAlignment="1">
      <alignment horizontal="center" wrapText="1"/>
    </xf>
    <xf numFmtId="0" fontId="15" fillId="0" borderId="55" xfId="0" applyFont="1" applyFill="1" applyBorder="1" applyAlignment="1">
      <alignment horizontal="left" wrapText="1"/>
    </xf>
    <xf numFmtId="0" fontId="15" fillId="9" borderId="40" xfId="0" applyFont="1" applyFill="1" applyBorder="1" applyAlignment="1">
      <alignment horizontal="center" wrapText="1"/>
    </xf>
    <xf numFmtId="0" fontId="15" fillId="9" borderId="34" xfId="0" applyFont="1" applyFill="1" applyBorder="1" applyAlignment="1">
      <alignment horizontal="center" wrapText="1"/>
    </xf>
    <xf numFmtId="0" fontId="15" fillId="9" borderId="19" xfId="0" applyFont="1" applyFill="1" applyBorder="1" applyAlignment="1">
      <alignment horizontal="center" wrapText="1"/>
    </xf>
    <xf numFmtId="0" fontId="14" fillId="0" borderId="3" xfId="0" applyFont="1" applyBorder="1" applyAlignment="1">
      <alignment horizontal="left" wrapText="1"/>
    </xf>
    <xf numFmtId="0" fontId="14" fillId="0" borderId="4" xfId="0" applyFont="1" applyBorder="1" applyAlignment="1">
      <alignment horizontal="left" wrapText="1"/>
    </xf>
    <xf numFmtId="0" fontId="14" fillId="0" borderId="5" xfId="0" applyFont="1" applyBorder="1" applyAlignment="1">
      <alignment horizontal="left" wrapText="1"/>
    </xf>
    <xf numFmtId="0" fontId="15" fillId="0" borderId="9" xfId="0" applyFont="1" applyBorder="1" applyAlignment="1">
      <alignment horizontal="left" wrapText="1"/>
    </xf>
    <xf numFmtId="0" fontId="15" fillId="0" borderId="1" xfId="0" applyFont="1" applyBorder="1" applyAlignment="1">
      <alignment horizontal="left" wrapText="1"/>
    </xf>
    <xf numFmtId="0" fontId="15" fillId="0" borderId="8" xfId="0" applyFont="1" applyBorder="1" applyAlignment="1">
      <alignment horizontal="left" wrapText="1"/>
    </xf>
    <xf numFmtId="0" fontId="13" fillId="0" borderId="0" xfId="0" applyFont="1" applyAlignment="1">
      <alignment horizontal="left" vertical="top" wrapText="1"/>
    </xf>
    <xf numFmtId="0" fontId="2" fillId="0" borderId="0" xfId="0" applyFont="1" applyAlignment="1">
      <alignment horizontal="left" wrapText="1"/>
    </xf>
    <xf numFmtId="0" fontId="27" fillId="6" borderId="0" xfId="0" applyFont="1" applyFill="1" applyAlignment="1">
      <alignment horizontal="left" vertical="top" wrapText="1"/>
    </xf>
    <xf numFmtId="0" fontId="31" fillId="0" borderId="53" xfId="0" applyFont="1" applyBorder="1" applyAlignment="1">
      <alignment horizontal="left" vertical="center" wrapText="1"/>
    </xf>
  </cellXfs>
  <cellStyles count="14">
    <cellStyle name="Comma" xfId="11" builtinId="3"/>
    <cellStyle name="Currency" xfId="12" builtinId="4"/>
    <cellStyle name="Currency 2" xfId="8"/>
    <cellStyle name="Hyperlink" xfId="1" builtinId="8"/>
    <cellStyle name="Normal" xfId="0" builtinId="0"/>
    <cellStyle name="Normal 2" xfId="9"/>
    <cellStyle name="Normal 3" xfId="10"/>
    <cellStyle name="Percent" xfId="13" builtinId="5"/>
    <cellStyle name="PSChar" xfId="2"/>
    <cellStyle name="PSDate" xfId="3"/>
    <cellStyle name="PSDec" xfId="4"/>
    <cellStyle name="PSHeading" xfId="5"/>
    <cellStyle name="PSInt" xfId="6"/>
    <cellStyle name="PSSpacer" xfId="7"/>
  </cellStyles>
  <dxfs count="0"/>
  <tableStyles count="0" defaultTableStyle="TableStyleMedium2" defaultPivotStyle="PivotStyleLight16"/>
  <colors>
    <mruColors>
      <color rgb="FF4F81BD"/>
      <color rgb="FFCCFFFF"/>
      <color rgb="FFFFCCFF"/>
      <color rgb="FFF5FEC6"/>
      <color rgb="FFCCFF99"/>
      <color rgb="FFF9FEDE"/>
      <color rgb="FFA6FD87"/>
      <color rgb="FFFFFFCC"/>
      <color rgb="FFFFFF99"/>
      <color rgb="FFCCCC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17" Type="http://schemas.openxmlformats.org/officeDocument/2006/relationships/customXml" Target="../customXml/item5.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WASAL2/AppData/Local/Microsoft/Windows/Temporary%20Internet%20Files/Content.Outlook/UH3U9B25/Your_PA_Share_History%20BD.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WASAL2/AppData/Local/Microsoft/Windows/Temporary%20Internet%20Files/Content.Outlook/UH3U9B25/2014_Cost_Basis_Calculator%20updated%202015032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ll shares"/>
      <sheetName val="FX rates"/>
      <sheetName val="Your_PA_Share_History BD"/>
    </sheetNames>
    <sheetDataSet>
      <sheetData sheetId="0"/>
      <sheetData sheetId="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s>
    <sheetDataSet>
      <sheetData sheetId="0" refreshError="1"/>
      <sheetData sheetId="1">
        <row r="4">
          <cell r="B4" t="str">
            <v>PLEASE SELECT</v>
          </cell>
        </row>
        <row r="5">
          <cell r="B5" t="str">
            <v>Yes</v>
          </cell>
        </row>
        <row r="6">
          <cell r="B6" t="str">
            <v>No</v>
          </cell>
        </row>
      </sheetData>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orkpyramid.paconsulting.com/practice/CompanySecretary/Company%20Secretariat/Shares%20and%20Share%20Plans/Your_PA_Share_History.xlsm" TargetMode="External"/></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6"/>
  <sheetViews>
    <sheetView topLeftCell="A6" workbookViewId="0">
      <selection activeCell="A29" sqref="A29"/>
    </sheetView>
  </sheetViews>
  <sheetFormatPr defaultRowHeight="13.2" x14ac:dyDescent="0.25"/>
  <cols>
    <col min="1" max="1" width="16.109375" bestFit="1" customWidth="1"/>
  </cols>
  <sheetData>
    <row r="1" spans="1:1" x14ac:dyDescent="0.25">
      <c r="A1" s="62" t="s">
        <v>110</v>
      </c>
    </row>
    <row r="2" spans="1:1" x14ac:dyDescent="0.25">
      <c r="A2" s="62" t="s">
        <v>111</v>
      </c>
    </row>
    <row r="3" spans="1:1" x14ac:dyDescent="0.25">
      <c r="A3" s="62" t="s">
        <v>112</v>
      </c>
    </row>
    <row r="6" spans="1:1" x14ac:dyDescent="0.25">
      <c r="A6" s="62" t="s">
        <v>180</v>
      </c>
    </row>
    <row r="7" spans="1:1" x14ac:dyDescent="0.25">
      <c r="A7" s="3" t="s">
        <v>218</v>
      </c>
    </row>
    <row r="8" spans="1:1" x14ac:dyDescent="0.25">
      <c r="A8" s="159">
        <v>0</v>
      </c>
    </row>
    <row r="9" spans="1:1" x14ac:dyDescent="0.25">
      <c r="A9" s="159">
        <v>0.15</v>
      </c>
    </row>
    <row r="10" spans="1:1" x14ac:dyDescent="0.25">
      <c r="A10" s="159">
        <v>0.2</v>
      </c>
    </row>
    <row r="12" spans="1:1" ht="13.5" customHeight="1" x14ac:dyDescent="0.25">
      <c r="A12" s="62" t="s">
        <v>181</v>
      </c>
    </row>
    <row r="13" spans="1:1" ht="13.5" customHeight="1" x14ac:dyDescent="0.25">
      <c r="A13" s="3" t="s">
        <v>218</v>
      </c>
    </row>
    <row r="14" spans="1:1" x14ac:dyDescent="0.25">
      <c r="A14" s="159">
        <v>0</v>
      </c>
    </row>
    <row r="15" spans="1:1" x14ac:dyDescent="0.25">
      <c r="A15" s="159">
        <v>3.7999999999999999E-2</v>
      </c>
    </row>
    <row r="17" spans="1:1" x14ac:dyDescent="0.25">
      <c r="A17" s="62" t="s">
        <v>174</v>
      </c>
    </row>
    <row r="18" spans="1:1" x14ac:dyDescent="0.25">
      <c r="A18" s="3" t="s">
        <v>218</v>
      </c>
    </row>
    <row r="19" spans="1:1" x14ac:dyDescent="0.25">
      <c r="A19" s="159">
        <v>0</v>
      </c>
    </row>
    <row r="20" spans="1:1" x14ac:dyDescent="0.25">
      <c r="A20" s="159">
        <v>6.2E-2</v>
      </c>
    </row>
    <row r="22" spans="1:1" x14ac:dyDescent="0.25">
      <c r="A22" s="62" t="s">
        <v>184</v>
      </c>
    </row>
    <row r="23" spans="1:1" x14ac:dyDescent="0.25">
      <c r="A23" s="3" t="s">
        <v>218</v>
      </c>
    </row>
    <row r="24" spans="1:1" x14ac:dyDescent="0.25">
      <c r="A24" s="159">
        <v>0</v>
      </c>
    </row>
    <row r="25" spans="1:1" x14ac:dyDescent="0.25">
      <c r="A25" s="159">
        <v>8.9999999999999993E-3</v>
      </c>
    </row>
    <row r="27" spans="1:1" x14ac:dyDescent="0.25">
      <c r="A27" s="62" t="s">
        <v>213</v>
      </c>
    </row>
    <row r="28" spans="1:1" x14ac:dyDescent="0.25">
      <c r="A28" s="3" t="s">
        <v>218</v>
      </c>
    </row>
    <row r="29" spans="1:1" x14ac:dyDescent="0.25">
      <c r="A29" s="219">
        <v>0.1</v>
      </c>
    </row>
    <row r="30" spans="1:1" x14ac:dyDescent="0.25">
      <c r="A30" s="219">
        <v>0.15</v>
      </c>
    </row>
    <row r="31" spans="1:1" x14ac:dyDescent="0.25">
      <c r="A31" s="219">
        <v>0.25</v>
      </c>
    </row>
    <row r="32" spans="1:1" x14ac:dyDescent="0.25">
      <c r="A32" s="219">
        <v>0.28000000000000003</v>
      </c>
    </row>
    <row r="33" spans="1:1" x14ac:dyDescent="0.25">
      <c r="A33" s="219">
        <v>0.33</v>
      </c>
    </row>
    <row r="34" spans="1:1" x14ac:dyDescent="0.25">
      <c r="A34" s="219">
        <v>0.35</v>
      </c>
    </row>
    <row r="35" spans="1:1" x14ac:dyDescent="0.25">
      <c r="A35" s="220">
        <v>0.39600000000000002</v>
      </c>
    </row>
    <row r="36" spans="1:1" x14ac:dyDescent="0.25">
      <c r="A36" s="221"/>
    </row>
  </sheetData>
  <dataValidations disablePrompts="1" count="1">
    <dataValidation type="list" allowBlank="1" showInputMessage="1" showErrorMessage="1" sqref="A1:A3">
      <formula1>LIST</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14"/>
  <sheetViews>
    <sheetView tabSelected="1" zoomScaleNormal="100" zoomScaleSheetLayoutView="100" workbookViewId="0">
      <selection activeCell="C18" sqref="C18"/>
    </sheetView>
  </sheetViews>
  <sheetFormatPr defaultRowHeight="13.2" x14ac:dyDescent="0.25"/>
  <cols>
    <col min="2" max="2" width="14" customWidth="1"/>
    <col min="3" max="3" width="62.109375" customWidth="1"/>
    <col min="4" max="4" width="101" customWidth="1"/>
  </cols>
  <sheetData>
    <row r="1" spans="1:4" ht="21" x14ac:dyDescent="0.25">
      <c r="A1" s="330" t="s">
        <v>96</v>
      </c>
      <c r="B1" s="331"/>
      <c r="C1" s="331"/>
      <c r="D1" s="332"/>
    </row>
    <row r="2" spans="1:4" ht="45" customHeight="1" x14ac:dyDescent="0.25">
      <c r="A2" s="333" t="s">
        <v>286</v>
      </c>
      <c r="B2" s="334"/>
      <c r="C2" s="334"/>
      <c r="D2" s="335"/>
    </row>
    <row r="3" spans="1:4" ht="33.75" customHeight="1" x14ac:dyDescent="0.25">
      <c r="A3" s="336" t="s">
        <v>95</v>
      </c>
      <c r="B3" s="337"/>
      <c r="C3" s="337"/>
      <c r="D3" s="338"/>
    </row>
    <row r="4" spans="1:4" s="5" customFormat="1" ht="15.6" x14ac:dyDescent="0.25">
      <c r="A4" s="9"/>
      <c r="B4" s="9"/>
      <c r="C4" s="9"/>
      <c r="D4" s="9"/>
    </row>
    <row r="5" spans="1:4" ht="21" x14ac:dyDescent="0.4">
      <c r="A5" s="10" t="s">
        <v>87</v>
      </c>
      <c r="B5" s="10"/>
      <c r="C5" s="10"/>
      <c r="D5" s="10"/>
    </row>
    <row r="6" spans="1:4" ht="15.6" x14ac:dyDescent="0.3">
      <c r="A6" s="10"/>
      <c r="B6" s="10"/>
      <c r="C6" s="10"/>
      <c r="D6" s="10"/>
    </row>
    <row r="7" spans="1:4" s="5" customFormat="1" ht="16.2" thickBot="1" x14ac:dyDescent="0.35">
      <c r="A7" s="8"/>
      <c r="B7" s="8"/>
      <c r="C7" s="8"/>
      <c r="D7" s="8"/>
    </row>
    <row r="8" spans="1:4" s="2" customFormat="1" ht="69.75" customHeight="1" x14ac:dyDescent="0.25">
      <c r="A8" s="11" t="s">
        <v>0</v>
      </c>
      <c r="B8" s="12"/>
      <c r="C8" s="100" t="s">
        <v>6</v>
      </c>
      <c r="D8" s="13" t="s">
        <v>5</v>
      </c>
    </row>
    <row r="9" spans="1:4" s="2" customFormat="1" ht="69.75" customHeight="1" x14ac:dyDescent="0.25">
      <c r="A9" s="6" t="s">
        <v>1</v>
      </c>
      <c r="B9" s="99" t="s">
        <v>129</v>
      </c>
      <c r="C9" s="320" t="s">
        <v>283</v>
      </c>
      <c r="D9" s="320"/>
    </row>
    <row r="10" spans="1:4" s="2" customFormat="1" ht="62.25" customHeight="1" x14ac:dyDescent="0.25">
      <c r="A10" s="6" t="s">
        <v>2</v>
      </c>
      <c r="B10" s="99" t="s">
        <v>129</v>
      </c>
      <c r="C10" s="58" t="s">
        <v>280</v>
      </c>
      <c r="D10" s="7"/>
    </row>
    <row r="11" spans="1:4" s="2" customFormat="1" ht="78" x14ac:dyDescent="0.25">
      <c r="A11" s="321" t="s">
        <v>3</v>
      </c>
      <c r="B11" s="322" t="s">
        <v>129</v>
      </c>
      <c r="C11" s="323" t="s">
        <v>281</v>
      </c>
      <c r="D11" s="324"/>
    </row>
    <row r="12" spans="1:4" s="2" customFormat="1" ht="124.8" x14ac:dyDescent="0.25">
      <c r="A12" s="319" t="s">
        <v>226</v>
      </c>
      <c r="B12" s="325" t="s">
        <v>129</v>
      </c>
      <c r="C12" s="326" t="s">
        <v>291</v>
      </c>
      <c r="D12" s="327" t="s">
        <v>290</v>
      </c>
    </row>
    <row r="13" spans="1:4" s="2" customFormat="1" ht="109.2" x14ac:dyDescent="0.25">
      <c r="A13" s="6" t="s">
        <v>282</v>
      </c>
      <c r="B13" s="99" t="s">
        <v>148</v>
      </c>
      <c r="C13" s="58" t="s">
        <v>292</v>
      </c>
      <c r="D13" s="58" t="s">
        <v>293</v>
      </c>
    </row>
    <row r="14" spans="1:4" ht="93.6" x14ac:dyDescent="0.25">
      <c r="A14" s="6" t="s">
        <v>284</v>
      </c>
      <c r="B14" s="99" t="s">
        <v>285</v>
      </c>
      <c r="C14" s="58" t="s">
        <v>294</v>
      </c>
      <c r="D14" s="58"/>
    </row>
  </sheetData>
  <mergeCells count="3">
    <mergeCell ref="A1:D1"/>
    <mergeCell ref="A2:D2"/>
    <mergeCell ref="A3:D3"/>
  </mergeCells>
  <hyperlinks>
    <hyperlink ref="D8" r:id="rId1"/>
  </hyperlinks>
  <pageMargins left="0.39370078740157483" right="0.35433070866141736" top="0.70866141732283472" bottom="0.55118110236220474" header="0.51181102362204722" footer="0.35433070866141736"/>
  <pageSetup paperSize="8" scale="76" orientation="portrait" r:id="rId2"/>
  <headerFooter alignWithMargins="0">
    <oddFooter>&amp;L&amp;A&amp;R&amp;D</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Z104"/>
  <sheetViews>
    <sheetView zoomScale="80" zoomScaleNormal="80" workbookViewId="0">
      <selection activeCell="F20" sqref="F20"/>
    </sheetView>
  </sheetViews>
  <sheetFormatPr defaultRowHeight="13.2" x14ac:dyDescent="0.25"/>
  <cols>
    <col min="1" max="1" width="17.44140625" customWidth="1"/>
    <col min="2" max="2" width="36.6640625" customWidth="1"/>
    <col min="3" max="3" width="20.6640625" customWidth="1"/>
    <col min="4" max="4" width="16.6640625" customWidth="1"/>
    <col min="5" max="5" width="15.44140625" customWidth="1"/>
    <col min="6" max="6" width="15.5546875" customWidth="1"/>
    <col min="7" max="7" width="12.88671875" customWidth="1"/>
    <col min="8" max="8" width="17.88671875" bestFit="1" customWidth="1"/>
    <col min="9" max="9" width="17.6640625" customWidth="1"/>
    <col min="10" max="10" width="13.5546875" customWidth="1"/>
    <col min="11" max="11" width="17.33203125" customWidth="1"/>
    <col min="12" max="13" width="15.109375" bestFit="1" customWidth="1"/>
    <col min="14" max="14" width="12.33203125" bestFit="1" customWidth="1"/>
    <col min="15" max="15" width="16" customWidth="1"/>
    <col min="16" max="16" width="19.5546875" bestFit="1" customWidth="1"/>
    <col min="17" max="17" width="16.6640625" bestFit="1" customWidth="1"/>
    <col min="18" max="18" width="15.109375" bestFit="1" customWidth="1"/>
    <col min="19" max="19" width="12.33203125" bestFit="1" customWidth="1"/>
    <col min="20" max="22" width="15.109375" bestFit="1" customWidth="1"/>
    <col min="23" max="23" width="12.5546875" customWidth="1"/>
    <col min="24" max="24" width="6.6640625" customWidth="1"/>
    <col min="25" max="25" width="13.33203125" customWidth="1"/>
    <col min="26" max="26" width="14.5546875" customWidth="1"/>
    <col min="28" max="28" width="17.33203125" customWidth="1"/>
    <col min="29" max="31" width="12" customWidth="1"/>
    <col min="271" max="271" width="43.6640625" customWidth="1"/>
    <col min="272" max="272" width="15.6640625" customWidth="1"/>
    <col min="273" max="273" width="16.6640625" customWidth="1"/>
    <col min="274" max="274" width="12" customWidth="1"/>
    <col min="275" max="275" width="15.5546875" bestFit="1" customWidth="1"/>
    <col min="276" max="276" width="12.88671875" customWidth="1"/>
    <col min="277" max="277" width="15.44140625" customWidth="1"/>
    <col min="278" max="278" width="13.5546875" customWidth="1"/>
    <col min="279" max="279" width="17.6640625" customWidth="1"/>
    <col min="280" max="280" width="13.44140625" customWidth="1"/>
    <col min="281" max="281" width="18.109375" customWidth="1"/>
    <col min="282" max="282" width="11.5546875" customWidth="1"/>
    <col min="283" max="283" width="13.33203125" customWidth="1"/>
    <col min="284" max="284" width="14.5546875" customWidth="1"/>
    <col min="285" max="285" width="19.88671875" customWidth="1"/>
    <col min="286" max="286" width="10.109375" bestFit="1" customWidth="1"/>
    <col min="527" max="527" width="43.6640625" customWidth="1"/>
    <col min="528" max="528" width="15.6640625" customWidth="1"/>
    <col min="529" max="529" width="16.6640625" customWidth="1"/>
    <col min="530" max="530" width="12" customWidth="1"/>
    <col min="531" max="531" width="15.5546875" bestFit="1" customWidth="1"/>
    <col min="532" max="532" width="12.88671875" customWidth="1"/>
    <col min="533" max="533" width="15.44140625" customWidth="1"/>
    <col min="534" max="534" width="13.5546875" customWidth="1"/>
    <col min="535" max="535" width="17.6640625" customWidth="1"/>
    <col min="536" max="536" width="13.44140625" customWidth="1"/>
    <col min="537" max="537" width="18.109375" customWidth="1"/>
    <col min="538" max="538" width="11.5546875" customWidth="1"/>
    <col min="539" max="539" width="13.33203125" customWidth="1"/>
    <col min="540" max="540" width="14.5546875" customWidth="1"/>
    <col min="541" max="541" width="19.88671875" customWidth="1"/>
    <col min="542" max="542" width="10.109375" bestFit="1" customWidth="1"/>
    <col min="783" max="783" width="43.6640625" customWidth="1"/>
    <col min="784" max="784" width="15.6640625" customWidth="1"/>
    <col min="785" max="785" width="16.6640625" customWidth="1"/>
    <col min="786" max="786" width="12" customWidth="1"/>
    <col min="787" max="787" width="15.5546875" bestFit="1" customWidth="1"/>
    <col min="788" max="788" width="12.88671875" customWidth="1"/>
    <col min="789" max="789" width="15.44140625" customWidth="1"/>
    <col min="790" max="790" width="13.5546875" customWidth="1"/>
    <col min="791" max="791" width="17.6640625" customWidth="1"/>
    <col min="792" max="792" width="13.44140625" customWidth="1"/>
    <col min="793" max="793" width="18.109375" customWidth="1"/>
    <col min="794" max="794" width="11.5546875" customWidth="1"/>
    <col min="795" max="795" width="13.33203125" customWidth="1"/>
    <col min="796" max="796" width="14.5546875" customWidth="1"/>
    <col min="797" max="797" width="19.88671875" customWidth="1"/>
    <col min="798" max="798" width="10.109375" bestFit="1" customWidth="1"/>
    <col min="1039" max="1039" width="43.6640625" customWidth="1"/>
    <col min="1040" max="1040" width="15.6640625" customWidth="1"/>
    <col min="1041" max="1041" width="16.6640625" customWidth="1"/>
    <col min="1042" max="1042" width="12" customWidth="1"/>
    <col min="1043" max="1043" width="15.5546875" bestFit="1" customWidth="1"/>
    <col min="1044" max="1044" width="12.88671875" customWidth="1"/>
    <col min="1045" max="1045" width="15.44140625" customWidth="1"/>
    <col min="1046" max="1046" width="13.5546875" customWidth="1"/>
    <col min="1047" max="1047" width="17.6640625" customWidth="1"/>
    <col min="1048" max="1048" width="13.44140625" customWidth="1"/>
    <col min="1049" max="1049" width="18.109375" customWidth="1"/>
    <col min="1050" max="1050" width="11.5546875" customWidth="1"/>
    <col min="1051" max="1051" width="13.33203125" customWidth="1"/>
    <col min="1052" max="1052" width="14.5546875" customWidth="1"/>
    <col min="1053" max="1053" width="19.88671875" customWidth="1"/>
    <col min="1054" max="1054" width="10.109375" bestFit="1" customWidth="1"/>
    <col min="1295" max="1295" width="43.6640625" customWidth="1"/>
    <col min="1296" max="1296" width="15.6640625" customWidth="1"/>
    <col min="1297" max="1297" width="16.6640625" customWidth="1"/>
    <col min="1298" max="1298" width="12" customWidth="1"/>
    <col min="1299" max="1299" width="15.5546875" bestFit="1" customWidth="1"/>
    <col min="1300" max="1300" width="12.88671875" customWidth="1"/>
    <col min="1301" max="1301" width="15.44140625" customWidth="1"/>
    <col min="1302" max="1302" width="13.5546875" customWidth="1"/>
    <col min="1303" max="1303" width="17.6640625" customWidth="1"/>
    <col min="1304" max="1304" width="13.44140625" customWidth="1"/>
    <col min="1305" max="1305" width="18.109375" customWidth="1"/>
    <col min="1306" max="1306" width="11.5546875" customWidth="1"/>
    <col min="1307" max="1307" width="13.33203125" customWidth="1"/>
    <col min="1308" max="1308" width="14.5546875" customWidth="1"/>
    <col min="1309" max="1309" width="19.88671875" customWidth="1"/>
    <col min="1310" max="1310" width="10.109375" bestFit="1" customWidth="1"/>
    <col min="1551" max="1551" width="43.6640625" customWidth="1"/>
    <col min="1552" max="1552" width="15.6640625" customWidth="1"/>
    <col min="1553" max="1553" width="16.6640625" customWidth="1"/>
    <col min="1554" max="1554" width="12" customWidth="1"/>
    <col min="1555" max="1555" width="15.5546875" bestFit="1" customWidth="1"/>
    <col min="1556" max="1556" width="12.88671875" customWidth="1"/>
    <col min="1557" max="1557" width="15.44140625" customWidth="1"/>
    <col min="1558" max="1558" width="13.5546875" customWidth="1"/>
    <col min="1559" max="1559" width="17.6640625" customWidth="1"/>
    <col min="1560" max="1560" width="13.44140625" customWidth="1"/>
    <col min="1561" max="1561" width="18.109375" customWidth="1"/>
    <col min="1562" max="1562" width="11.5546875" customWidth="1"/>
    <col min="1563" max="1563" width="13.33203125" customWidth="1"/>
    <col min="1564" max="1564" width="14.5546875" customWidth="1"/>
    <col min="1565" max="1565" width="19.88671875" customWidth="1"/>
    <col min="1566" max="1566" width="10.109375" bestFit="1" customWidth="1"/>
    <col min="1807" max="1807" width="43.6640625" customWidth="1"/>
    <col min="1808" max="1808" width="15.6640625" customWidth="1"/>
    <col min="1809" max="1809" width="16.6640625" customWidth="1"/>
    <col min="1810" max="1810" width="12" customWidth="1"/>
    <col min="1811" max="1811" width="15.5546875" bestFit="1" customWidth="1"/>
    <col min="1812" max="1812" width="12.88671875" customWidth="1"/>
    <col min="1813" max="1813" width="15.44140625" customWidth="1"/>
    <col min="1814" max="1814" width="13.5546875" customWidth="1"/>
    <col min="1815" max="1815" width="17.6640625" customWidth="1"/>
    <col min="1816" max="1816" width="13.44140625" customWidth="1"/>
    <col min="1817" max="1817" width="18.109375" customWidth="1"/>
    <col min="1818" max="1818" width="11.5546875" customWidth="1"/>
    <col min="1819" max="1819" width="13.33203125" customWidth="1"/>
    <col min="1820" max="1820" width="14.5546875" customWidth="1"/>
    <col min="1821" max="1821" width="19.88671875" customWidth="1"/>
    <col min="1822" max="1822" width="10.109375" bestFit="1" customWidth="1"/>
    <col min="2063" max="2063" width="43.6640625" customWidth="1"/>
    <col min="2064" max="2064" width="15.6640625" customWidth="1"/>
    <col min="2065" max="2065" width="16.6640625" customWidth="1"/>
    <col min="2066" max="2066" width="12" customWidth="1"/>
    <col min="2067" max="2067" width="15.5546875" bestFit="1" customWidth="1"/>
    <col min="2068" max="2068" width="12.88671875" customWidth="1"/>
    <col min="2069" max="2069" width="15.44140625" customWidth="1"/>
    <col min="2070" max="2070" width="13.5546875" customWidth="1"/>
    <col min="2071" max="2071" width="17.6640625" customWidth="1"/>
    <col min="2072" max="2072" width="13.44140625" customWidth="1"/>
    <col min="2073" max="2073" width="18.109375" customWidth="1"/>
    <col min="2074" max="2074" width="11.5546875" customWidth="1"/>
    <col min="2075" max="2075" width="13.33203125" customWidth="1"/>
    <col min="2076" max="2076" width="14.5546875" customWidth="1"/>
    <col min="2077" max="2077" width="19.88671875" customWidth="1"/>
    <col min="2078" max="2078" width="10.109375" bestFit="1" customWidth="1"/>
    <col min="2319" max="2319" width="43.6640625" customWidth="1"/>
    <col min="2320" max="2320" width="15.6640625" customWidth="1"/>
    <col min="2321" max="2321" width="16.6640625" customWidth="1"/>
    <col min="2322" max="2322" width="12" customWidth="1"/>
    <col min="2323" max="2323" width="15.5546875" bestFit="1" customWidth="1"/>
    <col min="2324" max="2324" width="12.88671875" customWidth="1"/>
    <col min="2325" max="2325" width="15.44140625" customWidth="1"/>
    <col min="2326" max="2326" width="13.5546875" customWidth="1"/>
    <col min="2327" max="2327" width="17.6640625" customWidth="1"/>
    <col min="2328" max="2328" width="13.44140625" customWidth="1"/>
    <col min="2329" max="2329" width="18.109375" customWidth="1"/>
    <col min="2330" max="2330" width="11.5546875" customWidth="1"/>
    <col min="2331" max="2331" width="13.33203125" customWidth="1"/>
    <col min="2332" max="2332" width="14.5546875" customWidth="1"/>
    <col min="2333" max="2333" width="19.88671875" customWidth="1"/>
    <col min="2334" max="2334" width="10.109375" bestFit="1" customWidth="1"/>
    <col min="2575" max="2575" width="43.6640625" customWidth="1"/>
    <col min="2576" max="2576" width="15.6640625" customWidth="1"/>
    <col min="2577" max="2577" width="16.6640625" customWidth="1"/>
    <col min="2578" max="2578" width="12" customWidth="1"/>
    <col min="2579" max="2579" width="15.5546875" bestFit="1" customWidth="1"/>
    <col min="2580" max="2580" width="12.88671875" customWidth="1"/>
    <col min="2581" max="2581" width="15.44140625" customWidth="1"/>
    <col min="2582" max="2582" width="13.5546875" customWidth="1"/>
    <col min="2583" max="2583" width="17.6640625" customWidth="1"/>
    <col min="2584" max="2584" width="13.44140625" customWidth="1"/>
    <col min="2585" max="2585" width="18.109375" customWidth="1"/>
    <col min="2586" max="2586" width="11.5546875" customWidth="1"/>
    <col min="2587" max="2587" width="13.33203125" customWidth="1"/>
    <col min="2588" max="2588" width="14.5546875" customWidth="1"/>
    <col min="2589" max="2589" width="19.88671875" customWidth="1"/>
    <col min="2590" max="2590" width="10.109375" bestFit="1" customWidth="1"/>
    <col min="2831" max="2831" width="43.6640625" customWidth="1"/>
    <col min="2832" max="2832" width="15.6640625" customWidth="1"/>
    <col min="2833" max="2833" width="16.6640625" customWidth="1"/>
    <col min="2834" max="2834" width="12" customWidth="1"/>
    <col min="2835" max="2835" width="15.5546875" bestFit="1" customWidth="1"/>
    <col min="2836" max="2836" width="12.88671875" customWidth="1"/>
    <col min="2837" max="2837" width="15.44140625" customWidth="1"/>
    <col min="2838" max="2838" width="13.5546875" customWidth="1"/>
    <col min="2839" max="2839" width="17.6640625" customWidth="1"/>
    <col min="2840" max="2840" width="13.44140625" customWidth="1"/>
    <col min="2841" max="2841" width="18.109375" customWidth="1"/>
    <col min="2842" max="2842" width="11.5546875" customWidth="1"/>
    <col min="2843" max="2843" width="13.33203125" customWidth="1"/>
    <col min="2844" max="2844" width="14.5546875" customWidth="1"/>
    <col min="2845" max="2845" width="19.88671875" customWidth="1"/>
    <col min="2846" max="2846" width="10.109375" bestFit="1" customWidth="1"/>
    <col min="3087" max="3087" width="43.6640625" customWidth="1"/>
    <col min="3088" max="3088" width="15.6640625" customWidth="1"/>
    <col min="3089" max="3089" width="16.6640625" customWidth="1"/>
    <col min="3090" max="3090" width="12" customWidth="1"/>
    <col min="3091" max="3091" width="15.5546875" bestFit="1" customWidth="1"/>
    <col min="3092" max="3092" width="12.88671875" customWidth="1"/>
    <col min="3093" max="3093" width="15.44140625" customWidth="1"/>
    <col min="3094" max="3094" width="13.5546875" customWidth="1"/>
    <col min="3095" max="3095" width="17.6640625" customWidth="1"/>
    <col min="3096" max="3096" width="13.44140625" customWidth="1"/>
    <col min="3097" max="3097" width="18.109375" customWidth="1"/>
    <col min="3098" max="3098" width="11.5546875" customWidth="1"/>
    <col min="3099" max="3099" width="13.33203125" customWidth="1"/>
    <col min="3100" max="3100" width="14.5546875" customWidth="1"/>
    <col min="3101" max="3101" width="19.88671875" customWidth="1"/>
    <col min="3102" max="3102" width="10.109375" bestFit="1" customWidth="1"/>
    <col min="3343" max="3343" width="43.6640625" customWidth="1"/>
    <col min="3344" max="3344" width="15.6640625" customWidth="1"/>
    <col min="3345" max="3345" width="16.6640625" customWidth="1"/>
    <col min="3346" max="3346" width="12" customWidth="1"/>
    <col min="3347" max="3347" width="15.5546875" bestFit="1" customWidth="1"/>
    <col min="3348" max="3348" width="12.88671875" customWidth="1"/>
    <col min="3349" max="3349" width="15.44140625" customWidth="1"/>
    <col min="3350" max="3350" width="13.5546875" customWidth="1"/>
    <col min="3351" max="3351" width="17.6640625" customWidth="1"/>
    <col min="3352" max="3352" width="13.44140625" customWidth="1"/>
    <col min="3353" max="3353" width="18.109375" customWidth="1"/>
    <col min="3354" max="3354" width="11.5546875" customWidth="1"/>
    <col min="3355" max="3355" width="13.33203125" customWidth="1"/>
    <col min="3356" max="3356" width="14.5546875" customWidth="1"/>
    <col min="3357" max="3357" width="19.88671875" customWidth="1"/>
    <col min="3358" max="3358" width="10.109375" bestFit="1" customWidth="1"/>
    <col min="3599" max="3599" width="43.6640625" customWidth="1"/>
    <col min="3600" max="3600" width="15.6640625" customWidth="1"/>
    <col min="3601" max="3601" width="16.6640625" customWidth="1"/>
    <col min="3602" max="3602" width="12" customWidth="1"/>
    <col min="3603" max="3603" width="15.5546875" bestFit="1" customWidth="1"/>
    <col min="3604" max="3604" width="12.88671875" customWidth="1"/>
    <col min="3605" max="3605" width="15.44140625" customWidth="1"/>
    <col min="3606" max="3606" width="13.5546875" customWidth="1"/>
    <col min="3607" max="3607" width="17.6640625" customWidth="1"/>
    <col min="3608" max="3608" width="13.44140625" customWidth="1"/>
    <col min="3609" max="3609" width="18.109375" customWidth="1"/>
    <col min="3610" max="3610" width="11.5546875" customWidth="1"/>
    <col min="3611" max="3611" width="13.33203125" customWidth="1"/>
    <col min="3612" max="3612" width="14.5546875" customWidth="1"/>
    <col min="3613" max="3613" width="19.88671875" customWidth="1"/>
    <col min="3614" max="3614" width="10.109375" bestFit="1" customWidth="1"/>
    <col min="3855" max="3855" width="43.6640625" customWidth="1"/>
    <col min="3856" max="3856" width="15.6640625" customWidth="1"/>
    <col min="3857" max="3857" width="16.6640625" customWidth="1"/>
    <col min="3858" max="3858" width="12" customWidth="1"/>
    <col min="3859" max="3859" width="15.5546875" bestFit="1" customWidth="1"/>
    <col min="3860" max="3860" width="12.88671875" customWidth="1"/>
    <col min="3861" max="3861" width="15.44140625" customWidth="1"/>
    <col min="3862" max="3862" width="13.5546875" customWidth="1"/>
    <col min="3863" max="3863" width="17.6640625" customWidth="1"/>
    <col min="3864" max="3864" width="13.44140625" customWidth="1"/>
    <col min="3865" max="3865" width="18.109375" customWidth="1"/>
    <col min="3866" max="3866" width="11.5546875" customWidth="1"/>
    <col min="3867" max="3867" width="13.33203125" customWidth="1"/>
    <col min="3868" max="3868" width="14.5546875" customWidth="1"/>
    <col min="3869" max="3869" width="19.88671875" customWidth="1"/>
    <col min="3870" max="3870" width="10.109375" bestFit="1" customWidth="1"/>
    <col min="4111" max="4111" width="43.6640625" customWidth="1"/>
    <col min="4112" max="4112" width="15.6640625" customWidth="1"/>
    <col min="4113" max="4113" width="16.6640625" customWidth="1"/>
    <col min="4114" max="4114" width="12" customWidth="1"/>
    <col min="4115" max="4115" width="15.5546875" bestFit="1" customWidth="1"/>
    <col min="4116" max="4116" width="12.88671875" customWidth="1"/>
    <col min="4117" max="4117" width="15.44140625" customWidth="1"/>
    <col min="4118" max="4118" width="13.5546875" customWidth="1"/>
    <col min="4119" max="4119" width="17.6640625" customWidth="1"/>
    <col min="4120" max="4120" width="13.44140625" customWidth="1"/>
    <col min="4121" max="4121" width="18.109375" customWidth="1"/>
    <col min="4122" max="4122" width="11.5546875" customWidth="1"/>
    <col min="4123" max="4123" width="13.33203125" customWidth="1"/>
    <col min="4124" max="4124" width="14.5546875" customWidth="1"/>
    <col min="4125" max="4125" width="19.88671875" customWidth="1"/>
    <col min="4126" max="4126" width="10.109375" bestFit="1" customWidth="1"/>
    <col min="4367" max="4367" width="43.6640625" customWidth="1"/>
    <col min="4368" max="4368" width="15.6640625" customWidth="1"/>
    <col min="4369" max="4369" width="16.6640625" customWidth="1"/>
    <col min="4370" max="4370" width="12" customWidth="1"/>
    <col min="4371" max="4371" width="15.5546875" bestFit="1" customWidth="1"/>
    <col min="4372" max="4372" width="12.88671875" customWidth="1"/>
    <col min="4373" max="4373" width="15.44140625" customWidth="1"/>
    <col min="4374" max="4374" width="13.5546875" customWidth="1"/>
    <col min="4375" max="4375" width="17.6640625" customWidth="1"/>
    <col min="4376" max="4376" width="13.44140625" customWidth="1"/>
    <col min="4377" max="4377" width="18.109375" customWidth="1"/>
    <col min="4378" max="4378" width="11.5546875" customWidth="1"/>
    <col min="4379" max="4379" width="13.33203125" customWidth="1"/>
    <col min="4380" max="4380" width="14.5546875" customWidth="1"/>
    <col min="4381" max="4381" width="19.88671875" customWidth="1"/>
    <col min="4382" max="4382" width="10.109375" bestFit="1" customWidth="1"/>
    <col min="4623" max="4623" width="43.6640625" customWidth="1"/>
    <col min="4624" max="4624" width="15.6640625" customWidth="1"/>
    <col min="4625" max="4625" width="16.6640625" customWidth="1"/>
    <col min="4626" max="4626" width="12" customWidth="1"/>
    <col min="4627" max="4627" width="15.5546875" bestFit="1" customWidth="1"/>
    <col min="4628" max="4628" width="12.88671875" customWidth="1"/>
    <col min="4629" max="4629" width="15.44140625" customWidth="1"/>
    <col min="4630" max="4630" width="13.5546875" customWidth="1"/>
    <col min="4631" max="4631" width="17.6640625" customWidth="1"/>
    <col min="4632" max="4632" width="13.44140625" customWidth="1"/>
    <col min="4633" max="4633" width="18.109375" customWidth="1"/>
    <col min="4634" max="4634" width="11.5546875" customWidth="1"/>
    <col min="4635" max="4635" width="13.33203125" customWidth="1"/>
    <col min="4636" max="4636" width="14.5546875" customWidth="1"/>
    <col min="4637" max="4637" width="19.88671875" customWidth="1"/>
    <col min="4638" max="4638" width="10.109375" bestFit="1" customWidth="1"/>
    <col min="4879" max="4879" width="43.6640625" customWidth="1"/>
    <col min="4880" max="4880" width="15.6640625" customWidth="1"/>
    <col min="4881" max="4881" width="16.6640625" customWidth="1"/>
    <col min="4882" max="4882" width="12" customWidth="1"/>
    <col min="4883" max="4883" width="15.5546875" bestFit="1" customWidth="1"/>
    <col min="4884" max="4884" width="12.88671875" customWidth="1"/>
    <col min="4885" max="4885" width="15.44140625" customWidth="1"/>
    <col min="4886" max="4886" width="13.5546875" customWidth="1"/>
    <col min="4887" max="4887" width="17.6640625" customWidth="1"/>
    <col min="4888" max="4888" width="13.44140625" customWidth="1"/>
    <col min="4889" max="4889" width="18.109375" customWidth="1"/>
    <col min="4890" max="4890" width="11.5546875" customWidth="1"/>
    <col min="4891" max="4891" width="13.33203125" customWidth="1"/>
    <col min="4892" max="4892" width="14.5546875" customWidth="1"/>
    <col min="4893" max="4893" width="19.88671875" customWidth="1"/>
    <col min="4894" max="4894" width="10.109375" bestFit="1" customWidth="1"/>
    <col min="5135" max="5135" width="43.6640625" customWidth="1"/>
    <col min="5136" max="5136" width="15.6640625" customWidth="1"/>
    <col min="5137" max="5137" width="16.6640625" customWidth="1"/>
    <col min="5138" max="5138" width="12" customWidth="1"/>
    <col min="5139" max="5139" width="15.5546875" bestFit="1" customWidth="1"/>
    <col min="5140" max="5140" width="12.88671875" customWidth="1"/>
    <col min="5141" max="5141" width="15.44140625" customWidth="1"/>
    <col min="5142" max="5142" width="13.5546875" customWidth="1"/>
    <col min="5143" max="5143" width="17.6640625" customWidth="1"/>
    <col min="5144" max="5144" width="13.44140625" customWidth="1"/>
    <col min="5145" max="5145" width="18.109375" customWidth="1"/>
    <col min="5146" max="5146" width="11.5546875" customWidth="1"/>
    <col min="5147" max="5147" width="13.33203125" customWidth="1"/>
    <col min="5148" max="5148" width="14.5546875" customWidth="1"/>
    <col min="5149" max="5149" width="19.88671875" customWidth="1"/>
    <col min="5150" max="5150" width="10.109375" bestFit="1" customWidth="1"/>
    <col min="5391" max="5391" width="43.6640625" customWidth="1"/>
    <col min="5392" max="5392" width="15.6640625" customWidth="1"/>
    <col min="5393" max="5393" width="16.6640625" customWidth="1"/>
    <col min="5394" max="5394" width="12" customWidth="1"/>
    <col min="5395" max="5395" width="15.5546875" bestFit="1" customWidth="1"/>
    <col min="5396" max="5396" width="12.88671875" customWidth="1"/>
    <col min="5397" max="5397" width="15.44140625" customWidth="1"/>
    <col min="5398" max="5398" width="13.5546875" customWidth="1"/>
    <col min="5399" max="5399" width="17.6640625" customWidth="1"/>
    <col min="5400" max="5400" width="13.44140625" customWidth="1"/>
    <col min="5401" max="5401" width="18.109375" customWidth="1"/>
    <col min="5402" max="5402" width="11.5546875" customWidth="1"/>
    <col min="5403" max="5403" width="13.33203125" customWidth="1"/>
    <col min="5404" max="5404" width="14.5546875" customWidth="1"/>
    <col min="5405" max="5405" width="19.88671875" customWidth="1"/>
    <col min="5406" max="5406" width="10.109375" bestFit="1" customWidth="1"/>
    <col min="5647" max="5647" width="43.6640625" customWidth="1"/>
    <col min="5648" max="5648" width="15.6640625" customWidth="1"/>
    <col min="5649" max="5649" width="16.6640625" customWidth="1"/>
    <col min="5650" max="5650" width="12" customWidth="1"/>
    <col min="5651" max="5651" width="15.5546875" bestFit="1" customWidth="1"/>
    <col min="5652" max="5652" width="12.88671875" customWidth="1"/>
    <col min="5653" max="5653" width="15.44140625" customWidth="1"/>
    <col min="5654" max="5654" width="13.5546875" customWidth="1"/>
    <col min="5655" max="5655" width="17.6640625" customWidth="1"/>
    <col min="5656" max="5656" width="13.44140625" customWidth="1"/>
    <col min="5657" max="5657" width="18.109375" customWidth="1"/>
    <col min="5658" max="5658" width="11.5546875" customWidth="1"/>
    <col min="5659" max="5659" width="13.33203125" customWidth="1"/>
    <col min="5660" max="5660" width="14.5546875" customWidth="1"/>
    <col min="5661" max="5661" width="19.88671875" customWidth="1"/>
    <col min="5662" max="5662" width="10.109375" bestFit="1" customWidth="1"/>
    <col min="5903" max="5903" width="43.6640625" customWidth="1"/>
    <col min="5904" max="5904" width="15.6640625" customWidth="1"/>
    <col min="5905" max="5905" width="16.6640625" customWidth="1"/>
    <col min="5906" max="5906" width="12" customWidth="1"/>
    <col min="5907" max="5907" width="15.5546875" bestFit="1" customWidth="1"/>
    <col min="5908" max="5908" width="12.88671875" customWidth="1"/>
    <col min="5909" max="5909" width="15.44140625" customWidth="1"/>
    <col min="5910" max="5910" width="13.5546875" customWidth="1"/>
    <col min="5911" max="5911" width="17.6640625" customWidth="1"/>
    <col min="5912" max="5912" width="13.44140625" customWidth="1"/>
    <col min="5913" max="5913" width="18.109375" customWidth="1"/>
    <col min="5914" max="5914" width="11.5546875" customWidth="1"/>
    <col min="5915" max="5915" width="13.33203125" customWidth="1"/>
    <col min="5916" max="5916" width="14.5546875" customWidth="1"/>
    <col min="5917" max="5917" width="19.88671875" customWidth="1"/>
    <col min="5918" max="5918" width="10.109375" bestFit="1" customWidth="1"/>
    <col min="6159" max="6159" width="43.6640625" customWidth="1"/>
    <col min="6160" max="6160" width="15.6640625" customWidth="1"/>
    <col min="6161" max="6161" width="16.6640625" customWidth="1"/>
    <col min="6162" max="6162" width="12" customWidth="1"/>
    <col min="6163" max="6163" width="15.5546875" bestFit="1" customWidth="1"/>
    <col min="6164" max="6164" width="12.88671875" customWidth="1"/>
    <col min="6165" max="6165" width="15.44140625" customWidth="1"/>
    <col min="6166" max="6166" width="13.5546875" customWidth="1"/>
    <col min="6167" max="6167" width="17.6640625" customWidth="1"/>
    <col min="6168" max="6168" width="13.44140625" customWidth="1"/>
    <col min="6169" max="6169" width="18.109375" customWidth="1"/>
    <col min="6170" max="6170" width="11.5546875" customWidth="1"/>
    <col min="6171" max="6171" width="13.33203125" customWidth="1"/>
    <col min="6172" max="6172" width="14.5546875" customWidth="1"/>
    <col min="6173" max="6173" width="19.88671875" customWidth="1"/>
    <col min="6174" max="6174" width="10.109375" bestFit="1" customWidth="1"/>
    <col min="6415" max="6415" width="43.6640625" customWidth="1"/>
    <col min="6416" max="6416" width="15.6640625" customWidth="1"/>
    <col min="6417" max="6417" width="16.6640625" customWidth="1"/>
    <col min="6418" max="6418" width="12" customWidth="1"/>
    <col min="6419" max="6419" width="15.5546875" bestFit="1" customWidth="1"/>
    <col min="6420" max="6420" width="12.88671875" customWidth="1"/>
    <col min="6421" max="6421" width="15.44140625" customWidth="1"/>
    <col min="6422" max="6422" width="13.5546875" customWidth="1"/>
    <col min="6423" max="6423" width="17.6640625" customWidth="1"/>
    <col min="6424" max="6424" width="13.44140625" customWidth="1"/>
    <col min="6425" max="6425" width="18.109375" customWidth="1"/>
    <col min="6426" max="6426" width="11.5546875" customWidth="1"/>
    <col min="6427" max="6427" width="13.33203125" customWidth="1"/>
    <col min="6428" max="6428" width="14.5546875" customWidth="1"/>
    <col min="6429" max="6429" width="19.88671875" customWidth="1"/>
    <col min="6430" max="6430" width="10.109375" bestFit="1" customWidth="1"/>
    <col min="6671" max="6671" width="43.6640625" customWidth="1"/>
    <col min="6672" max="6672" width="15.6640625" customWidth="1"/>
    <col min="6673" max="6673" width="16.6640625" customWidth="1"/>
    <col min="6674" max="6674" width="12" customWidth="1"/>
    <col min="6675" max="6675" width="15.5546875" bestFit="1" customWidth="1"/>
    <col min="6676" max="6676" width="12.88671875" customWidth="1"/>
    <col min="6677" max="6677" width="15.44140625" customWidth="1"/>
    <col min="6678" max="6678" width="13.5546875" customWidth="1"/>
    <col min="6679" max="6679" width="17.6640625" customWidth="1"/>
    <col min="6680" max="6680" width="13.44140625" customWidth="1"/>
    <col min="6681" max="6681" width="18.109375" customWidth="1"/>
    <col min="6682" max="6682" width="11.5546875" customWidth="1"/>
    <col min="6683" max="6683" width="13.33203125" customWidth="1"/>
    <col min="6684" max="6684" width="14.5546875" customWidth="1"/>
    <col min="6685" max="6685" width="19.88671875" customWidth="1"/>
    <col min="6686" max="6686" width="10.109375" bestFit="1" customWidth="1"/>
    <col min="6927" max="6927" width="43.6640625" customWidth="1"/>
    <col min="6928" max="6928" width="15.6640625" customWidth="1"/>
    <col min="6929" max="6929" width="16.6640625" customWidth="1"/>
    <col min="6930" max="6930" width="12" customWidth="1"/>
    <col min="6931" max="6931" width="15.5546875" bestFit="1" customWidth="1"/>
    <col min="6932" max="6932" width="12.88671875" customWidth="1"/>
    <col min="6933" max="6933" width="15.44140625" customWidth="1"/>
    <col min="6934" max="6934" width="13.5546875" customWidth="1"/>
    <col min="6935" max="6935" width="17.6640625" customWidth="1"/>
    <col min="6936" max="6936" width="13.44140625" customWidth="1"/>
    <col min="6937" max="6937" width="18.109375" customWidth="1"/>
    <col min="6938" max="6938" width="11.5546875" customWidth="1"/>
    <col min="6939" max="6939" width="13.33203125" customWidth="1"/>
    <col min="6940" max="6940" width="14.5546875" customWidth="1"/>
    <col min="6941" max="6941" width="19.88671875" customWidth="1"/>
    <col min="6942" max="6942" width="10.109375" bestFit="1" customWidth="1"/>
    <col min="7183" max="7183" width="43.6640625" customWidth="1"/>
    <col min="7184" max="7184" width="15.6640625" customWidth="1"/>
    <col min="7185" max="7185" width="16.6640625" customWidth="1"/>
    <col min="7186" max="7186" width="12" customWidth="1"/>
    <col min="7187" max="7187" width="15.5546875" bestFit="1" customWidth="1"/>
    <col min="7188" max="7188" width="12.88671875" customWidth="1"/>
    <col min="7189" max="7189" width="15.44140625" customWidth="1"/>
    <col min="7190" max="7190" width="13.5546875" customWidth="1"/>
    <col min="7191" max="7191" width="17.6640625" customWidth="1"/>
    <col min="7192" max="7192" width="13.44140625" customWidth="1"/>
    <col min="7193" max="7193" width="18.109375" customWidth="1"/>
    <col min="7194" max="7194" width="11.5546875" customWidth="1"/>
    <col min="7195" max="7195" width="13.33203125" customWidth="1"/>
    <col min="7196" max="7196" width="14.5546875" customWidth="1"/>
    <col min="7197" max="7197" width="19.88671875" customWidth="1"/>
    <col min="7198" max="7198" width="10.109375" bestFit="1" customWidth="1"/>
    <col min="7439" max="7439" width="43.6640625" customWidth="1"/>
    <col min="7440" max="7440" width="15.6640625" customWidth="1"/>
    <col min="7441" max="7441" width="16.6640625" customWidth="1"/>
    <col min="7442" max="7442" width="12" customWidth="1"/>
    <col min="7443" max="7443" width="15.5546875" bestFit="1" customWidth="1"/>
    <col min="7444" max="7444" width="12.88671875" customWidth="1"/>
    <col min="7445" max="7445" width="15.44140625" customWidth="1"/>
    <col min="7446" max="7446" width="13.5546875" customWidth="1"/>
    <col min="7447" max="7447" width="17.6640625" customWidth="1"/>
    <col min="7448" max="7448" width="13.44140625" customWidth="1"/>
    <col min="7449" max="7449" width="18.109375" customWidth="1"/>
    <col min="7450" max="7450" width="11.5546875" customWidth="1"/>
    <col min="7451" max="7451" width="13.33203125" customWidth="1"/>
    <col min="7452" max="7452" width="14.5546875" customWidth="1"/>
    <col min="7453" max="7453" width="19.88671875" customWidth="1"/>
    <col min="7454" max="7454" width="10.109375" bestFit="1" customWidth="1"/>
    <col min="7695" max="7695" width="43.6640625" customWidth="1"/>
    <col min="7696" max="7696" width="15.6640625" customWidth="1"/>
    <col min="7697" max="7697" width="16.6640625" customWidth="1"/>
    <col min="7698" max="7698" width="12" customWidth="1"/>
    <col min="7699" max="7699" width="15.5546875" bestFit="1" customWidth="1"/>
    <col min="7700" max="7700" width="12.88671875" customWidth="1"/>
    <col min="7701" max="7701" width="15.44140625" customWidth="1"/>
    <col min="7702" max="7702" width="13.5546875" customWidth="1"/>
    <col min="7703" max="7703" width="17.6640625" customWidth="1"/>
    <col min="7704" max="7704" width="13.44140625" customWidth="1"/>
    <col min="7705" max="7705" width="18.109375" customWidth="1"/>
    <col min="7706" max="7706" width="11.5546875" customWidth="1"/>
    <col min="7707" max="7707" width="13.33203125" customWidth="1"/>
    <col min="7708" max="7708" width="14.5546875" customWidth="1"/>
    <col min="7709" max="7709" width="19.88671875" customWidth="1"/>
    <col min="7710" max="7710" width="10.109375" bestFit="1" customWidth="1"/>
    <col min="7951" max="7951" width="43.6640625" customWidth="1"/>
    <col min="7952" max="7952" width="15.6640625" customWidth="1"/>
    <col min="7953" max="7953" width="16.6640625" customWidth="1"/>
    <col min="7954" max="7954" width="12" customWidth="1"/>
    <col min="7955" max="7955" width="15.5546875" bestFit="1" customWidth="1"/>
    <col min="7956" max="7956" width="12.88671875" customWidth="1"/>
    <col min="7957" max="7957" width="15.44140625" customWidth="1"/>
    <col min="7958" max="7958" width="13.5546875" customWidth="1"/>
    <col min="7959" max="7959" width="17.6640625" customWidth="1"/>
    <col min="7960" max="7960" width="13.44140625" customWidth="1"/>
    <col min="7961" max="7961" width="18.109375" customWidth="1"/>
    <col min="7962" max="7962" width="11.5546875" customWidth="1"/>
    <col min="7963" max="7963" width="13.33203125" customWidth="1"/>
    <col min="7964" max="7964" width="14.5546875" customWidth="1"/>
    <col min="7965" max="7965" width="19.88671875" customWidth="1"/>
    <col min="7966" max="7966" width="10.109375" bestFit="1" customWidth="1"/>
    <col min="8207" max="8207" width="43.6640625" customWidth="1"/>
    <col min="8208" max="8208" width="15.6640625" customWidth="1"/>
    <col min="8209" max="8209" width="16.6640625" customWidth="1"/>
    <col min="8210" max="8210" width="12" customWidth="1"/>
    <col min="8211" max="8211" width="15.5546875" bestFit="1" customWidth="1"/>
    <col min="8212" max="8212" width="12.88671875" customWidth="1"/>
    <col min="8213" max="8213" width="15.44140625" customWidth="1"/>
    <col min="8214" max="8214" width="13.5546875" customWidth="1"/>
    <col min="8215" max="8215" width="17.6640625" customWidth="1"/>
    <col min="8216" max="8216" width="13.44140625" customWidth="1"/>
    <col min="8217" max="8217" width="18.109375" customWidth="1"/>
    <col min="8218" max="8218" width="11.5546875" customWidth="1"/>
    <col min="8219" max="8219" width="13.33203125" customWidth="1"/>
    <col min="8220" max="8220" width="14.5546875" customWidth="1"/>
    <col min="8221" max="8221" width="19.88671875" customWidth="1"/>
    <col min="8222" max="8222" width="10.109375" bestFit="1" customWidth="1"/>
    <col min="8463" max="8463" width="43.6640625" customWidth="1"/>
    <col min="8464" max="8464" width="15.6640625" customWidth="1"/>
    <col min="8465" max="8465" width="16.6640625" customWidth="1"/>
    <col min="8466" max="8466" width="12" customWidth="1"/>
    <col min="8467" max="8467" width="15.5546875" bestFit="1" customWidth="1"/>
    <col min="8468" max="8468" width="12.88671875" customWidth="1"/>
    <col min="8469" max="8469" width="15.44140625" customWidth="1"/>
    <col min="8470" max="8470" width="13.5546875" customWidth="1"/>
    <col min="8471" max="8471" width="17.6640625" customWidth="1"/>
    <col min="8472" max="8472" width="13.44140625" customWidth="1"/>
    <col min="8473" max="8473" width="18.109375" customWidth="1"/>
    <col min="8474" max="8474" width="11.5546875" customWidth="1"/>
    <col min="8475" max="8475" width="13.33203125" customWidth="1"/>
    <col min="8476" max="8476" width="14.5546875" customWidth="1"/>
    <col min="8477" max="8477" width="19.88671875" customWidth="1"/>
    <col min="8478" max="8478" width="10.109375" bestFit="1" customWidth="1"/>
    <col min="8719" max="8719" width="43.6640625" customWidth="1"/>
    <col min="8720" max="8720" width="15.6640625" customWidth="1"/>
    <col min="8721" max="8721" width="16.6640625" customWidth="1"/>
    <col min="8722" max="8722" width="12" customWidth="1"/>
    <col min="8723" max="8723" width="15.5546875" bestFit="1" customWidth="1"/>
    <col min="8724" max="8724" width="12.88671875" customWidth="1"/>
    <col min="8725" max="8725" width="15.44140625" customWidth="1"/>
    <col min="8726" max="8726" width="13.5546875" customWidth="1"/>
    <col min="8727" max="8727" width="17.6640625" customWidth="1"/>
    <col min="8728" max="8728" width="13.44140625" customWidth="1"/>
    <col min="8729" max="8729" width="18.109375" customWidth="1"/>
    <col min="8730" max="8730" width="11.5546875" customWidth="1"/>
    <col min="8731" max="8731" width="13.33203125" customWidth="1"/>
    <col min="8732" max="8732" width="14.5546875" customWidth="1"/>
    <col min="8733" max="8733" width="19.88671875" customWidth="1"/>
    <col min="8734" max="8734" width="10.109375" bestFit="1" customWidth="1"/>
    <col min="8975" max="8975" width="43.6640625" customWidth="1"/>
    <col min="8976" max="8976" width="15.6640625" customWidth="1"/>
    <col min="8977" max="8977" width="16.6640625" customWidth="1"/>
    <col min="8978" max="8978" width="12" customWidth="1"/>
    <col min="8979" max="8979" width="15.5546875" bestFit="1" customWidth="1"/>
    <col min="8980" max="8980" width="12.88671875" customWidth="1"/>
    <col min="8981" max="8981" width="15.44140625" customWidth="1"/>
    <col min="8982" max="8982" width="13.5546875" customWidth="1"/>
    <col min="8983" max="8983" width="17.6640625" customWidth="1"/>
    <col min="8984" max="8984" width="13.44140625" customWidth="1"/>
    <col min="8985" max="8985" width="18.109375" customWidth="1"/>
    <col min="8986" max="8986" width="11.5546875" customWidth="1"/>
    <col min="8987" max="8987" width="13.33203125" customWidth="1"/>
    <col min="8988" max="8988" width="14.5546875" customWidth="1"/>
    <col min="8989" max="8989" width="19.88671875" customWidth="1"/>
    <col min="8990" max="8990" width="10.109375" bestFit="1" customWidth="1"/>
    <col min="9231" max="9231" width="43.6640625" customWidth="1"/>
    <col min="9232" max="9232" width="15.6640625" customWidth="1"/>
    <col min="9233" max="9233" width="16.6640625" customWidth="1"/>
    <col min="9234" max="9234" width="12" customWidth="1"/>
    <col min="9235" max="9235" width="15.5546875" bestFit="1" customWidth="1"/>
    <col min="9236" max="9236" width="12.88671875" customWidth="1"/>
    <col min="9237" max="9237" width="15.44140625" customWidth="1"/>
    <col min="9238" max="9238" width="13.5546875" customWidth="1"/>
    <col min="9239" max="9239" width="17.6640625" customWidth="1"/>
    <col min="9240" max="9240" width="13.44140625" customWidth="1"/>
    <col min="9241" max="9241" width="18.109375" customWidth="1"/>
    <col min="9242" max="9242" width="11.5546875" customWidth="1"/>
    <col min="9243" max="9243" width="13.33203125" customWidth="1"/>
    <col min="9244" max="9244" width="14.5546875" customWidth="1"/>
    <col min="9245" max="9245" width="19.88671875" customWidth="1"/>
    <col min="9246" max="9246" width="10.109375" bestFit="1" customWidth="1"/>
    <col min="9487" max="9487" width="43.6640625" customWidth="1"/>
    <col min="9488" max="9488" width="15.6640625" customWidth="1"/>
    <col min="9489" max="9489" width="16.6640625" customWidth="1"/>
    <col min="9490" max="9490" width="12" customWidth="1"/>
    <col min="9491" max="9491" width="15.5546875" bestFit="1" customWidth="1"/>
    <col min="9492" max="9492" width="12.88671875" customWidth="1"/>
    <col min="9493" max="9493" width="15.44140625" customWidth="1"/>
    <col min="9494" max="9494" width="13.5546875" customWidth="1"/>
    <col min="9495" max="9495" width="17.6640625" customWidth="1"/>
    <col min="9496" max="9496" width="13.44140625" customWidth="1"/>
    <col min="9497" max="9497" width="18.109375" customWidth="1"/>
    <col min="9498" max="9498" width="11.5546875" customWidth="1"/>
    <col min="9499" max="9499" width="13.33203125" customWidth="1"/>
    <col min="9500" max="9500" width="14.5546875" customWidth="1"/>
    <col min="9501" max="9501" width="19.88671875" customWidth="1"/>
    <col min="9502" max="9502" width="10.109375" bestFit="1" customWidth="1"/>
    <col min="9743" max="9743" width="43.6640625" customWidth="1"/>
    <col min="9744" max="9744" width="15.6640625" customWidth="1"/>
    <col min="9745" max="9745" width="16.6640625" customWidth="1"/>
    <col min="9746" max="9746" width="12" customWidth="1"/>
    <col min="9747" max="9747" width="15.5546875" bestFit="1" customWidth="1"/>
    <col min="9748" max="9748" width="12.88671875" customWidth="1"/>
    <col min="9749" max="9749" width="15.44140625" customWidth="1"/>
    <col min="9750" max="9750" width="13.5546875" customWidth="1"/>
    <col min="9751" max="9751" width="17.6640625" customWidth="1"/>
    <col min="9752" max="9752" width="13.44140625" customWidth="1"/>
    <col min="9753" max="9753" width="18.109375" customWidth="1"/>
    <col min="9754" max="9754" width="11.5546875" customWidth="1"/>
    <col min="9755" max="9755" width="13.33203125" customWidth="1"/>
    <col min="9756" max="9756" width="14.5546875" customWidth="1"/>
    <col min="9757" max="9757" width="19.88671875" customWidth="1"/>
    <col min="9758" max="9758" width="10.109375" bestFit="1" customWidth="1"/>
    <col min="9999" max="9999" width="43.6640625" customWidth="1"/>
    <col min="10000" max="10000" width="15.6640625" customWidth="1"/>
    <col min="10001" max="10001" width="16.6640625" customWidth="1"/>
    <col min="10002" max="10002" width="12" customWidth="1"/>
    <col min="10003" max="10003" width="15.5546875" bestFit="1" customWidth="1"/>
    <col min="10004" max="10004" width="12.88671875" customWidth="1"/>
    <col min="10005" max="10005" width="15.44140625" customWidth="1"/>
    <col min="10006" max="10006" width="13.5546875" customWidth="1"/>
    <col min="10007" max="10007" width="17.6640625" customWidth="1"/>
    <col min="10008" max="10008" width="13.44140625" customWidth="1"/>
    <col min="10009" max="10009" width="18.109375" customWidth="1"/>
    <col min="10010" max="10010" width="11.5546875" customWidth="1"/>
    <col min="10011" max="10011" width="13.33203125" customWidth="1"/>
    <col min="10012" max="10012" width="14.5546875" customWidth="1"/>
    <col min="10013" max="10013" width="19.88671875" customWidth="1"/>
    <col min="10014" max="10014" width="10.109375" bestFit="1" customWidth="1"/>
    <col min="10255" max="10255" width="43.6640625" customWidth="1"/>
    <col min="10256" max="10256" width="15.6640625" customWidth="1"/>
    <col min="10257" max="10257" width="16.6640625" customWidth="1"/>
    <col min="10258" max="10258" width="12" customWidth="1"/>
    <col min="10259" max="10259" width="15.5546875" bestFit="1" customWidth="1"/>
    <col min="10260" max="10260" width="12.88671875" customWidth="1"/>
    <col min="10261" max="10261" width="15.44140625" customWidth="1"/>
    <col min="10262" max="10262" width="13.5546875" customWidth="1"/>
    <col min="10263" max="10263" width="17.6640625" customWidth="1"/>
    <col min="10264" max="10264" width="13.44140625" customWidth="1"/>
    <col min="10265" max="10265" width="18.109375" customWidth="1"/>
    <col min="10266" max="10266" width="11.5546875" customWidth="1"/>
    <col min="10267" max="10267" width="13.33203125" customWidth="1"/>
    <col min="10268" max="10268" width="14.5546875" customWidth="1"/>
    <col min="10269" max="10269" width="19.88671875" customWidth="1"/>
    <col min="10270" max="10270" width="10.109375" bestFit="1" customWidth="1"/>
    <col min="10511" max="10511" width="43.6640625" customWidth="1"/>
    <col min="10512" max="10512" width="15.6640625" customWidth="1"/>
    <col min="10513" max="10513" width="16.6640625" customWidth="1"/>
    <col min="10514" max="10514" width="12" customWidth="1"/>
    <col min="10515" max="10515" width="15.5546875" bestFit="1" customWidth="1"/>
    <col min="10516" max="10516" width="12.88671875" customWidth="1"/>
    <col min="10517" max="10517" width="15.44140625" customWidth="1"/>
    <col min="10518" max="10518" width="13.5546875" customWidth="1"/>
    <col min="10519" max="10519" width="17.6640625" customWidth="1"/>
    <col min="10520" max="10520" width="13.44140625" customWidth="1"/>
    <col min="10521" max="10521" width="18.109375" customWidth="1"/>
    <col min="10522" max="10522" width="11.5546875" customWidth="1"/>
    <col min="10523" max="10523" width="13.33203125" customWidth="1"/>
    <col min="10524" max="10524" width="14.5546875" customWidth="1"/>
    <col min="10525" max="10525" width="19.88671875" customWidth="1"/>
    <col min="10526" max="10526" width="10.109375" bestFit="1" customWidth="1"/>
    <col min="10767" max="10767" width="43.6640625" customWidth="1"/>
    <col min="10768" max="10768" width="15.6640625" customWidth="1"/>
    <col min="10769" max="10769" width="16.6640625" customWidth="1"/>
    <col min="10770" max="10770" width="12" customWidth="1"/>
    <col min="10771" max="10771" width="15.5546875" bestFit="1" customWidth="1"/>
    <col min="10772" max="10772" width="12.88671875" customWidth="1"/>
    <col min="10773" max="10773" width="15.44140625" customWidth="1"/>
    <col min="10774" max="10774" width="13.5546875" customWidth="1"/>
    <col min="10775" max="10775" width="17.6640625" customWidth="1"/>
    <col min="10776" max="10776" width="13.44140625" customWidth="1"/>
    <col min="10777" max="10777" width="18.109375" customWidth="1"/>
    <col min="10778" max="10778" width="11.5546875" customWidth="1"/>
    <col min="10779" max="10779" width="13.33203125" customWidth="1"/>
    <col min="10780" max="10780" width="14.5546875" customWidth="1"/>
    <col min="10781" max="10781" width="19.88671875" customWidth="1"/>
    <col min="10782" max="10782" width="10.109375" bestFit="1" customWidth="1"/>
    <col min="11023" max="11023" width="43.6640625" customWidth="1"/>
    <col min="11024" max="11024" width="15.6640625" customWidth="1"/>
    <col min="11025" max="11025" width="16.6640625" customWidth="1"/>
    <col min="11026" max="11026" width="12" customWidth="1"/>
    <col min="11027" max="11027" width="15.5546875" bestFit="1" customWidth="1"/>
    <col min="11028" max="11028" width="12.88671875" customWidth="1"/>
    <col min="11029" max="11029" width="15.44140625" customWidth="1"/>
    <col min="11030" max="11030" width="13.5546875" customWidth="1"/>
    <col min="11031" max="11031" width="17.6640625" customWidth="1"/>
    <col min="11032" max="11032" width="13.44140625" customWidth="1"/>
    <col min="11033" max="11033" width="18.109375" customWidth="1"/>
    <col min="11034" max="11034" width="11.5546875" customWidth="1"/>
    <col min="11035" max="11035" width="13.33203125" customWidth="1"/>
    <col min="11036" max="11036" width="14.5546875" customWidth="1"/>
    <col min="11037" max="11037" width="19.88671875" customWidth="1"/>
    <col min="11038" max="11038" width="10.109375" bestFit="1" customWidth="1"/>
    <col min="11279" max="11279" width="43.6640625" customWidth="1"/>
    <col min="11280" max="11280" width="15.6640625" customWidth="1"/>
    <col min="11281" max="11281" width="16.6640625" customWidth="1"/>
    <col min="11282" max="11282" width="12" customWidth="1"/>
    <col min="11283" max="11283" width="15.5546875" bestFit="1" customWidth="1"/>
    <col min="11284" max="11284" width="12.88671875" customWidth="1"/>
    <col min="11285" max="11285" width="15.44140625" customWidth="1"/>
    <col min="11286" max="11286" width="13.5546875" customWidth="1"/>
    <col min="11287" max="11287" width="17.6640625" customWidth="1"/>
    <col min="11288" max="11288" width="13.44140625" customWidth="1"/>
    <col min="11289" max="11289" width="18.109375" customWidth="1"/>
    <col min="11290" max="11290" width="11.5546875" customWidth="1"/>
    <col min="11291" max="11291" width="13.33203125" customWidth="1"/>
    <col min="11292" max="11292" width="14.5546875" customWidth="1"/>
    <col min="11293" max="11293" width="19.88671875" customWidth="1"/>
    <col min="11294" max="11294" width="10.109375" bestFit="1" customWidth="1"/>
    <col min="11535" max="11535" width="43.6640625" customWidth="1"/>
    <col min="11536" max="11536" width="15.6640625" customWidth="1"/>
    <col min="11537" max="11537" width="16.6640625" customWidth="1"/>
    <col min="11538" max="11538" width="12" customWidth="1"/>
    <col min="11539" max="11539" width="15.5546875" bestFit="1" customWidth="1"/>
    <col min="11540" max="11540" width="12.88671875" customWidth="1"/>
    <col min="11541" max="11541" width="15.44140625" customWidth="1"/>
    <col min="11542" max="11542" width="13.5546875" customWidth="1"/>
    <col min="11543" max="11543" width="17.6640625" customWidth="1"/>
    <col min="11544" max="11544" width="13.44140625" customWidth="1"/>
    <col min="11545" max="11545" width="18.109375" customWidth="1"/>
    <col min="11546" max="11546" width="11.5546875" customWidth="1"/>
    <col min="11547" max="11547" width="13.33203125" customWidth="1"/>
    <col min="11548" max="11548" width="14.5546875" customWidth="1"/>
    <col min="11549" max="11549" width="19.88671875" customWidth="1"/>
    <col min="11550" max="11550" width="10.109375" bestFit="1" customWidth="1"/>
    <col min="11791" max="11791" width="43.6640625" customWidth="1"/>
    <col min="11792" max="11792" width="15.6640625" customWidth="1"/>
    <col min="11793" max="11793" width="16.6640625" customWidth="1"/>
    <col min="11794" max="11794" width="12" customWidth="1"/>
    <col min="11795" max="11795" width="15.5546875" bestFit="1" customWidth="1"/>
    <col min="11796" max="11796" width="12.88671875" customWidth="1"/>
    <col min="11797" max="11797" width="15.44140625" customWidth="1"/>
    <col min="11798" max="11798" width="13.5546875" customWidth="1"/>
    <col min="11799" max="11799" width="17.6640625" customWidth="1"/>
    <col min="11800" max="11800" width="13.44140625" customWidth="1"/>
    <col min="11801" max="11801" width="18.109375" customWidth="1"/>
    <col min="11802" max="11802" width="11.5546875" customWidth="1"/>
    <col min="11803" max="11803" width="13.33203125" customWidth="1"/>
    <col min="11804" max="11804" width="14.5546875" customWidth="1"/>
    <col min="11805" max="11805" width="19.88671875" customWidth="1"/>
    <col min="11806" max="11806" width="10.109375" bestFit="1" customWidth="1"/>
    <col min="12047" max="12047" width="43.6640625" customWidth="1"/>
    <col min="12048" max="12048" width="15.6640625" customWidth="1"/>
    <col min="12049" max="12049" width="16.6640625" customWidth="1"/>
    <col min="12050" max="12050" width="12" customWidth="1"/>
    <col min="12051" max="12051" width="15.5546875" bestFit="1" customWidth="1"/>
    <col min="12052" max="12052" width="12.88671875" customWidth="1"/>
    <col min="12053" max="12053" width="15.44140625" customWidth="1"/>
    <col min="12054" max="12054" width="13.5546875" customWidth="1"/>
    <col min="12055" max="12055" width="17.6640625" customWidth="1"/>
    <col min="12056" max="12056" width="13.44140625" customWidth="1"/>
    <col min="12057" max="12057" width="18.109375" customWidth="1"/>
    <col min="12058" max="12058" width="11.5546875" customWidth="1"/>
    <col min="12059" max="12059" width="13.33203125" customWidth="1"/>
    <col min="12060" max="12060" width="14.5546875" customWidth="1"/>
    <col min="12061" max="12061" width="19.88671875" customWidth="1"/>
    <col min="12062" max="12062" width="10.109375" bestFit="1" customWidth="1"/>
    <col min="12303" max="12303" width="43.6640625" customWidth="1"/>
    <col min="12304" max="12304" width="15.6640625" customWidth="1"/>
    <col min="12305" max="12305" width="16.6640625" customWidth="1"/>
    <col min="12306" max="12306" width="12" customWidth="1"/>
    <col min="12307" max="12307" width="15.5546875" bestFit="1" customWidth="1"/>
    <col min="12308" max="12308" width="12.88671875" customWidth="1"/>
    <col min="12309" max="12309" width="15.44140625" customWidth="1"/>
    <col min="12310" max="12310" width="13.5546875" customWidth="1"/>
    <col min="12311" max="12311" width="17.6640625" customWidth="1"/>
    <col min="12312" max="12312" width="13.44140625" customWidth="1"/>
    <col min="12313" max="12313" width="18.109375" customWidth="1"/>
    <col min="12314" max="12314" width="11.5546875" customWidth="1"/>
    <col min="12315" max="12315" width="13.33203125" customWidth="1"/>
    <col min="12316" max="12316" width="14.5546875" customWidth="1"/>
    <col min="12317" max="12317" width="19.88671875" customWidth="1"/>
    <col min="12318" max="12318" width="10.109375" bestFit="1" customWidth="1"/>
    <col min="12559" max="12559" width="43.6640625" customWidth="1"/>
    <col min="12560" max="12560" width="15.6640625" customWidth="1"/>
    <col min="12561" max="12561" width="16.6640625" customWidth="1"/>
    <col min="12562" max="12562" width="12" customWidth="1"/>
    <col min="12563" max="12563" width="15.5546875" bestFit="1" customWidth="1"/>
    <col min="12564" max="12564" width="12.88671875" customWidth="1"/>
    <col min="12565" max="12565" width="15.44140625" customWidth="1"/>
    <col min="12566" max="12566" width="13.5546875" customWidth="1"/>
    <col min="12567" max="12567" width="17.6640625" customWidth="1"/>
    <col min="12568" max="12568" width="13.44140625" customWidth="1"/>
    <col min="12569" max="12569" width="18.109375" customWidth="1"/>
    <col min="12570" max="12570" width="11.5546875" customWidth="1"/>
    <col min="12571" max="12571" width="13.33203125" customWidth="1"/>
    <col min="12572" max="12572" width="14.5546875" customWidth="1"/>
    <col min="12573" max="12573" width="19.88671875" customWidth="1"/>
    <col min="12574" max="12574" width="10.109375" bestFit="1" customWidth="1"/>
    <col min="12815" max="12815" width="43.6640625" customWidth="1"/>
    <col min="12816" max="12816" width="15.6640625" customWidth="1"/>
    <col min="12817" max="12817" width="16.6640625" customWidth="1"/>
    <col min="12818" max="12818" width="12" customWidth="1"/>
    <col min="12819" max="12819" width="15.5546875" bestFit="1" customWidth="1"/>
    <col min="12820" max="12820" width="12.88671875" customWidth="1"/>
    <col min="12821" max="12821" width="15.44140625" customWidth="1"/>
    <col min="12822" max="12822" width="13.5546875" customWidth="1"/>
    <col min="12823" max="12823" width="17.6640625" customWidth="1"/>
    <col min="12824" max="12824" width="13.44140625" customWidth="1"/>
    <col min="12825" max="12825" width="18.109375" customWidth="1"/>
    <col min="12826" max="12826" width="11.5546875" customWidth="1"/>
    <col min="12827" max="12827" width="13.33203125" customWidth="1"/>
    <col min="12828" max="12828" width="14.5546875" customWidth="1"/>
    <col min="12829" max="12829" width="19.88671875" customWidth="1"/>
    <col min="12830" max="12830" width="10.109375" bestFit="1" customWidth="1"/>
    <col min="13071" max="13071" width="43.6640625" customWidth="1"/>
    <col min="13072" max="13072" width="15.6640625" customWidth="1"/>
    <col min="13073" max="13073" width="16.6640625" customWidth="1"/>
    <col min="13074" max="13074" width="12" customWidth="1"/>
    <col min="13075" max="13075" width="15.5546875" bestFit="1" customWidth="1"/>
    <col min="13076" max="13076" width="12.88671875" customWidth="1"/>
    <col min="13077" max="13077" width="15.44140625" customWidth="1"/>
    <col min="13078" max="13078" width="13.5546875" customWidth="1"/>
    <col min="13079" max="13079" width="17.6640625" customWidth="1"/>
    <col min="13080" max="13080" width="13.44140625" customWidth="1"/>
    <col min="13081" max="13081" width="18.109375" customWidth="1"/>
    <col min="13082" max="13082" width="11.5546875" customWidth="1"/>
    <col min="13083" max="13083" width="13.33203125" customWidth="1"/>
    <col min="13084" max="13084" width="14.5546875" customWidth="1"/>
    <col min="13085" max="13085" width="19.88671875" customWidth="1"/>
    <col min="13086" max="13086" width="10.109375" bestFit="1" customWidth="1"/>
    <col min="13327" max="13327" width="43.6640625" customWidth="1"/>
    <col min="13328" max="13328" width="15.6640625" customWidth="1"/>
    <col min="13329" max="13329" width="16.6640625" customWidth="1"/>
    <col min="13330" max="13330" width="12" customWidth="1"/>
    <col min="13331" max="13331" width="15.5546875" bestFit="1" customWidth="1"/>
    <col min="13332" max="13332" width="12.88671875" customWidth="1"/>
    <col min="13333" max="13333" width="15.44140625" customWidth="1"/>
    <col min="13334" max="13334" width="13.5546875" customWidth="1"/>
    <col min="13335" max="13335" width="17.6640625" customWidth="1"/>
    <col min="13336" max="13336" width="13.44140625" customWidth="1"/>
    <col min="13337" max="13337" width="18.109375" customWidth="1"/>
    <col min="13338" max="13338" width="11.5546875" customWidth="1"/>
    <col min="13339" max="13339" width="13.33203125" customWidth="1"/>
    <col min="13340" max="13340" width="14.5546875" customWidth="1"/>
    <col min="13341" max="13341" width="19.88671875" customWidth="1"/>
    <col min="13342" max="13342" width="10.109375" bestFit="1" customWidth="1"/>
    <col min="13583" max="13583" width="43.6640625" customWidth="1"/>
    <col min="13584" max="13584" width="15.6640625" customWidth="1"/>
    <col min="13585" max="13585" width="16.6640625" customWidth="1"/>
    <col min="13586" max="13586" width="12" customWidth="1"/>
    <col min="13587" max="13587" width="15.5546875" bestFit="1" customWidth="1"/>
    <col min="13588" max="13588" width="12.88671875" customWidth="1"/>
    <col min="13589" max="13589" width="15.44140625" customWidth="1"/>
    <col min="13590" max="13590" width="13.5546875" customWidth="1"/>
    <col min="13591" max="13591" width="17.6640625" customWidth="1"/>
    <col min="13592" max="13592" width="13.44140625" customWidth="1"/>
    <col min="13593" max="13593" width="18.109375" customWidth="1"/>
    <col min="13594" max="13594" width="11.5546875" customWidth="1"/>
    <col min="13595" max="13595" width="13.33203125" customWidth="1"/>
    <col min="13596" max="13596" width="14.5546875" customWidth="1"/>
    <col min="13597" max="13597" width="19.88671875" customWidth="1"/>
    <col min="13598" max="13598" width="10.109375" bestFit="1" customWidth="1"/>
    <col min="13839" max="13839" width="43.6640625" customWidth="1"/>
    <col min="13840" max="13840" width="15.6640625" customWidth="1"/>
    <col min="13841" max="13841" width="16.6640625" customWidth="1"/>
    <col min="13842" max="13842" width="12" customWidth="1"/>
    <col min="13843" max="13843" width="15.5546875" bestFit="1" customWidth="1"/>
    <col min="13844" max="13844" width="12.88671875" customWidth="1"/>
    <col min="13845" max="13845" width="15.44140625" customWidth="1"/>
    <col min="13846" max="13846" width="13.5546875" customWidth="1"/>
    <col min="13847" max="13847" width="17.6640625" customWidth="1"/>
    <col min="13848" max="13848" width="13.44140625" customWidth="1"/>
    <col min="13849" max="13849" width="18.109375" customWidth="1"/>
    <col min="13850" max="13850" width="11.5546875" customWidth="1"/>
    <col min="13851" max="13851" width="13.33203125" customWidth="1"/>
    <col min="13852" max="13852" width="14.5546875" customWidth="1"/>
    <col min="13853" max="13853" width="19.88671875" customWidth="1"/>
    <col min="13854" max="13854" width="10.109375" bestFit="1" customWidth="1"/>
    <col min="14095" max="14095" width="43.6640625" customWidth="1"/>
    <col min="14096" max="14096" width="15.6640625" customWidth="1"/>
    <col min="14097" max="14097" width="16.6640625" customWidth="1"/>
    <col min="14098" max="14098" width="12" customWidth="1"/>
    <col min="14099" max="14099" width="15.5546875" bestFit="1" customWidth="1"/>
    <col min="14100" max="14100" width="12.88671875" customWidth="1"/>
    <col min="14101" max="14101" width="15.44140625" customWidth="1"/>
    <col min="14102" max="14102" width="13.5546875" customWidth="1"/>
    <col min="14103" max="14103" width="17.6640625" customWidth="1"/>
    <col min="14104" max="14104" width="13.44140625" customWidth="1"/>
    <col min="14105" max="14105" width="18.109375" customWidth="1"/>
    <col min="14106" max="14106" width="11.5546875" customWidth="1"/>
    <col min="14107" max="14107" width="13.33203125" customWidth="1"/>
    <col min="14108" max="14108" width="14.5546875" customWidth="1"/>
    <col min="14109" max="14109" width="19.88671875" customWidth="1"/>
    <col min="14110" max="14110" width="10.109375" bestFit="1" customWidth="1"/>
    <col min="14351" max="14351" width="43.6640625" customWidth="1"/>
    <col min="14352" max="14352" width="15.6640625" customWidth="1"/>
    <col min="14353" max="14353" width="16.6640625" customWidth="1"/>
    <col min="14354" max="14354" width="12" customWidth="1"/>
    <col min="14355" max="14355" width="15.5546875" bestFit="1" customWidth="1"/>
    <col min="14356" max="14356" width="12.88671875" customWidth="1"/>
    <col min="14357" max="14357" width="15.44140625" customWidth="1"/>
    <col min="14358" max="14358" width="13.5546875" customWidth="1"/>
    <col min="14359" max="14359" width="17.6640625" customWidth="1"/>
    <col min="14360" max="14360" width="13.44140625" customWidth="1"/>
    <col min="14361" max="14361" width="18.109375" customWidth="1"/>
    <col min="14362" max="14362" width="11.5546875" customWidth="1"/>
    <col min="14363" max="14363" width="13.33203125" customWidth="1"/>
    <col min="14364" max="14364" width="14.5546875" customWidth="1"/>
    <col min="14365" max="14365" width="19.88671875" customWidth="1"/>
    <col min="14366" max="14366" width="10.109375" bestFit="1" customWidth="1"/>
    <col min="14607" max="14607" width="43.6640625" customWidth="1"/>
    <col min="14608" max="14608" width="15.6640625" customWidth="1"/>
    <col min="14609" max="14609" width="16.6640625" customWidth="1"/>
    <col min="14610" max="14610" width="12" customWidth="1"/>
    <col min="14611" max="14611" width="15.5546875" bestFit="1" customWidth="1"/>
    <col min="14612" max="14612" width="12.88671875" customWidth="1"/>
    <col min="14613" max="14613" width="15.44140625" customWidth="1"/>
    <col min="14614" max="14614" width="13.5546875" customWidth="1"/>
    <col min="14615" max="14615" width="17.6640625" customWidth="1"/>
    <col min="14616" max="14616" width="13.44140625" customWidth="1"/>
    <col min="14617" max="14617" width="18.109375" customWidth="1"/>
    <col min="14618" max="14618" width="11.5546875" customWidth="1"/>
    <col min="14619" max="14619" width="13.33203125" customWidth="1"/>
    <col min="14620" max="14620" width="14.5546875" customWidth="1"/>
    <col min="14621" max="14621" width="19.88671875" customWidth="1"/>
    <col min="14622" max="14622" width="10.109375" bestFit="1" customWidth="1"/>
    <col min="14863" max="14863" width="43.6640625" customWidth="1"/>
    <col min="14864" max="14864" width="15.6640625" customWidth="1"/>
    <col min="14865" max="14865" width="16.6640625" customWidth="1"/>
    <col min="14866" max="14866" width="12" customWidth="1"/>
    <col min="14867" max="14867" width="15.5546875" bestFit="1" customWidth="1"/>
    <col min="14868" max="14868" width="12.88671875" customWidth="1"/>
    <col min="14869" max="14869" width="15.44140625" customWidth="1"/>
    <col min="14870" max="14870" width="13.5546875" customWidth="1"/>
    <col min="14871" max="14871" width="17.6640625" customWidth="1"/>
    <col min="14872" max="14872" width="13.44140625" customWidth="1"/>
    <col min="14873" max="14873" width="18.109375" customWidth="1"/>
    <col min="14874" max="14874" width="11.5546875" customWidth="1"/>
    <col min="14875" max="14875" width="13.33203125" customWidth="1"/>
    <col min="14876" max="14876" width="14.5546875" customWidth="1"/>
    <col min="14877" max="14877" width="19.88671875" customWidth="1"/>
    <col min="14878" max="14878" width="10.109375" bestFit="1" customWidth="1"/>
    <col min="15119" max="15119" width="43.6640625" customWidth="1"/>
    <col min="15120" max="15120" width="15.6640625" customWidth="1"/>
    <col min="15121" max="15121" width="16.6640625" customWidth="1"/>
    <col min="15122" max="15122" width="12" customWidth="1"/>
    <col min="15123" max="15123" width="15.5546875" bestFit="1" customWidth="1"/>
    <col min="15124" max="15124" width="12.88671875" customWidth="1"/>
    <col min="15125" max="15125" width="15.44140625" customWidth="1"/>
    <col min="15126" max="15126" width="13.5546875" customWidth="1"/>
    <col min="15127" max="15127" width="17.6640625" customWidth="1"/>
    <col min="15128" max="15128" width="13.44140625" customWidth="1"/>
    <col min="15129" max="15129" width="18.109375" customWidth="1"/>
    <col min="15130" max="15130" width="11.5546875" customWidth="1"/>
    <col min="15131" max="15131" width="13.33203125" customWidth="1"/>
    <col min="15132" max="15132" width="14.5546875" customWidth="1"/>
    <col min="15133" max="15133" width="19.88671875" customWidth="1"/>
    <col min="15134" max="15134" width="10.109375" bestFit="1" customWidth="1"/>
    <col min="15375" max="15375" width="43.6640625" customWidth="1"/>
    <col min="15376" max="15376" width="15.6640625" customWidth="1"/>
    <col min="15377" max="15377" width="16.6640625" customWidth="1"/>
    <col min="15378" max="15378" width="12" customWidth="1"/>
    <col min="15379" max="15379" width="15.5546875" bestFit="1" customWidth="1"/>
    <col min="15380" max="15380" width="12.88671875" customWidth="1"/>
    <col min="15381" max="15381" width="15.44140625" customWidth="1"/>
    <col min="15382" max="15382" width="13.5546875" customWidth="1"/>
    <col min="15383" max="15383" width="17.6640625" customWidth="1"/>
    <col min="15384" max="15384" width="13.44140625" customWidth="1"/>
    <col min="15385" max="15385" width="18.109375" customWidth="1"/>
    <col min="15386" max="15386" width="11.5546875" customWidth="1"/>
    <col min="15387" max="15387" width="13.33203125" customWidth="1"/>
    <col min="15388" max="15388" width="14.5546875" customWidth="1"/>
    <col min="15389" max="15389" width="19.88671875" customWidth="1"/>
    <col min="15390" max="15390" width="10.109375" bestFit="1" customWidth="1"/>
    <col min="15631" max="15631" width="43.6640625" customWidth="1"/>
    <col min="15632" max="15632" width="15.6640625" customWidth="1"/>
    <col min="15633" max="15633" width="16.6640625" customWidth="1"/>
    <col min="15634" max="15634" width="12" customWidth="1"/>
    <col min="15635" max="15635" width="15.5546875" bestFit="1" customWidth="1"/>
    <col min="15636" max="15636" width="12.88671875" customWidth="1"/>
    <col min="15637" max="15637" width="15.44140625" customWidth="1"/>
    <col min="15638" max="15638" width="13.5546875" customWidth="1"/>
    <col min="15639" max="15639" width="17.6640625" customWidth="1"/>
    <col min="15640" max="15640" width="13.44140625" customWidth="1"/>
    <col min="15641" max="15641" width="18.109375" customWidth="1"/>
    <col min="15642" max="15642" width="11.5546875" customWidth="1"/>
    <col min="15643" max="15643" width="13.33203125" customWidth="1"/>
    <col min="15644" max="15644" width="14.5546875" customWidth="1"/>
    <col min="15645" max="15645" width="19.88671875" customWidth="1"/>
    <col min="15646" max="15646" width="10.109375" bestFit="1" customWidth="1"/>
    <col min="15887" max="15887" width="43.6640625" customWidth="1"/>
    <col min="15888" max="15888" width="15.6640625" customWidth="1"/>
    <col min="15889" max="15889" width="16.6640625" customWidth="1"/>
    <col min="15890" max="15890" width="12" customWidth="1"/>
    <col min="15891" max="15891" width="15.5546875" bestFit="1" customWidth="1"/>
    <col min="15892" max="15892" width="12.88671875" customWidth="1"/>
    <col min="15893" max="15893" width="15.44140625" customWidth="1"/>
    <col min="15894" max="15894" width="13.5546875" customWidth="1"/>
    <col min="15895" max="15895" width="17.6640625" customWidth="1"/>
    <col min="15896" max="15896" width="13.44140625" customWidth="1"/>
    <col min="15897" max="15897" width="18.109375" customWidth="1"/>
    <col min="15898" max="15898" width="11.5546875" customWidth="1"/>
    <col min="15899" max="15899" width="13.33203125" customWidth="1"/>
    <col min="15900" max="15900" width="14.5546875" customWidth="1"/>
    <col min="15901" max="15901" width="19.88671875" customWidth="1"/>
    <col min="15902" max="15902" width="10.109375" bestFit="1" customWidth="1"/>
    <col min="16143" max="16143" width="43.6640625" customWidth="1"/>
    <col min="16144" max="16144" width="15.6640625" customWidth="1"/>
    <col min="16145" max="16145" width="16.6640625" customWidth="1"/>
    <col min="16146" max="16146" width="12" customWidth="1"/>
    <col min="16147" max="16147" width="15.5546875" bestFit="1" customWidth="1"/>
    <col min="16148" max="16148" width="12.88671875" customWidth="1"/>
    <col min="16149" max="16149" width="15.44140625" customWidth="1"/>
    <col min="16150" max="16150" width="13.5546875" customWidth="1"/>
    <col min="16151" max="16151" width="17.6640625" customWidth="1"/>
    <col min="16152" max="16152" width="13.44140625" customWidth="1"/>
    <col min="16153" max="16153" width="18.109375" customWidth="1"/>
    <col min="16154" max="16154" width="11.5546875" customWidth="1"/>
    <col min="16155" max="16155" width="13.33203125" customWidth="1"/>
    <col min="16156" max="16156" width="14.5546875" customWidth="1"/>
    <col min="16157" max="16157" width="19.88671875" customWidth="1"/>
    <col min="16158" max="16158" width="10.109375" bestFit="1" customWidth="1"/>
  </cols>
  <sheetData>
    <row r="1" spans="1:15" ht="18" customHeight="1" x14ac:dyDescent="0.25">
      <c r="A1" s="98" t="s">
        <v>288</v>
      </c>
      <c r="B1" s="98"/>
      <c r="C1" s="98"/>
      <c r="D1" s="98"/>
      <c r="E1" s="98"/>
      <c r="F1" s="98"/>
      <c r="G1" s="98"/>
      <c r="H1" s="98"/>
      <c r="I1" s="98"/>
      <c r="J1" s="98"/>
    </row>
    <row r="2" spans="1:15" ht="17.399999999999999" x14ac:dyDescent="0.3">
      <c r="A2" s="14"/>
    </row>
    <row r="3" spans="1:15" ht="18" thickBot="1" x14ac:dyDescent="0.35">
      <c r="A3" s="14" t="s">
        <v>240</v>
      </c>
      <c r="G3" s="14" t="s">
        <v>241</v>
      </c>
      <c r="H3" s="14"/>
    </row>
    <row r="4" spans="1:15" s="5" customFormat="1" ht="14.25" customHeight="1" x14ac:dyDescent="0.25">
      <c r="A4" s="349" t="s">
        <v>140</v>
      </c>
      <c r="B4" s="350"/>
      <c r="C4" s="350"/>
      <c r="D4" s="350"/>
      <c r="E4" s="351"/>
      <c r="F4" s="16"/>
      <c r="G4" s="349" t="s">
        <v>140</v>
      </c>
      <c r="H4" s="350"/>
      <c r="I4" s="350"/>
      <c r="J4" s="350"/>
      <c r="K4" s="351"/>
      <c r="M4"/>
      <c r="N4"/>
      <c r="O4"/>
    </row>
    <row r="5" spans="1:15" s="5" customFormat="1" ht="14.25" customHeight="1" x14ac:dyDescent="0.25">
      <c r="A5" s="79"/>
      <c r="B5" s="75" t="s">
        <v>119</v>
      </c>
      <c r="C5" s="75" t="s">
        <v>14</v>
      </c>
      <c r="D5" s="75" t="s">
        <v>121</v>
      </c>
      <c r="E5" s="80" t="s">
        <v>120</v>
      </c>
      <c r="F5" s="16"/>
      <c r="G5" s="79"/>
      <c r="H5" s="75" t="s">
        <v>119</v>
      </c>
      <c r="I5" s="75" t="s">
        <v>14</v>
      </c>
      <c r="J5" s="75" t="s">
        <v>121</v>
      </c>
      <c r="K5" s="80" t="s">
        <v>120</v>
      </c>
      <c r="M5"/>
      <c r="N5"/>
      <c r="O5"/>
    </row>
    <row r="6" spans="1:15" s="5" customFormat="1" ht="14.25" customHeight="1" x14ac:dyDescent="0.25">
      <c r="A6" s="81" t="s">
        <v>113</v>
      </c>
      <c r="B6" s="265">
        <v>9.5819390000000002</v>
      </c>
      <c r="C6" s="82">
        <v>1.5177</v>
      </c>
      <c r="D6" s="83">
        <f>B6*C6</f>
        <v>14.5425088203</v>
      </c>
      <c r="E6" s="84">
        <f>B6/B10</f>
        <v>0.40102636114306883</v>
      </c>
      <c r="F6" s="16"/>
      <c r="G6" s="81" t="s">
        <v>113</v>
      </c>
      <c r="H6" s="265">
        <v>11.1235</v>
      </c>
      <c r="I6" s="82">
        <v>1.5177</v>
      </c>
      <c r="J6" s="83">
        <f>H6*I6</f>
        <v>16.882135950000002</v>
      </c>
      <c r="K6" s="84">
        <f>H6/H10</f>
        <v>0.46554502270491976</v>
      </c>
      <c r="M6"/>
      <c r="N6"/>
      <c r="O6"/>
    </row>
    <row r="7" spans="1:15" s="5" customFormat="1" ht="14.25" customHeight="1" x14ac:dyDescent="0.25">
      <c r="A7" s="81" t="s">
        <v>114</v>
      </c>
      <c r="B7" s="265">
        <v>7.3014000000000001</v>
      </c>
      <c r="C7" s="82">
        <f>C6</f>
        <v>1.5177</v>
      </c>
      <c r="D7" s="83">
        <f>B7*C7</f>
        <v>11.081334780000001</v>
      </c>
      <c r="E7" s="84">
        <f>B7/B10</f>
        <v>0.30558051697573974</v>
      </c>
      <c r="F7" s="16"/>
      <c r="G7" s="81" t="s">
        <v>114</v>
      </c>
      <c r="H7" s="265">
        <v>12.77</v>
      </c>
      <c r="I7" s="82">
        <f>I6</f>
        <v>1.5177</v>
      </c>
      <c r="J7" s="83">
        <f>H7*I7</f>
        <v>19.381029000000002</v>
      </c>
      <c r="K7" s="84">
        <f>H7/H10</f>
        <v>0.53445497729508029</v>
      </c>
      <c r="M7"/>
      <c r="N7"/>
      <c r="O7"/>
    </row>
    <row r="8" spans="1:15" s="5" customFormat="1" ht="14.25" customHeight="1" x14ac:dyDescent="0.25">
      <c r="A8" s="81" t="s">
        <v>118</v>
      </c>
      <c r="B8" s="265">
        <v>6.8329000000000004</v>
      </c>
      <c r="C8" s="82">
        <f>C6</f>
        <v>1.5177</v>
      </c>
      <c r="D8" s="83">
        <f>B8*C8</f>
        <v>10.370292330000002</v>
      </c>
      <c r="E8" s="84">
        <f>B8/B10</f>
        <v>0.28597270584319889</v>
      </c>
      <c r="F8" s="16"/>
      <c r="G8" s="81" t="s">
        <v>118</v>
      </c>
      <c r="H8" s="265">
        <v>0</v>
      </c>
      <c r="I8" s="82">
        <f>I6</f>
        <v>1.5177</v>
      </c>
      <c r="J8" s="83">
        <f>H8*I8</f>
        <v>0</v>
      </c>
      <c r="K8" s="84">
        <f>H8/H10</f>
        <v>0</v>
      </c>
      <c r="M8"/>
      <c r="N8"/>
      <c r="O8"/>
    </row>
    <row r="9" spans="1:15" s="5" customFormat="1" ht="14.25" customHeight="1" x14ac:dyDescent="0.25">
      <c r="A9" s="81" t="s">
        <v>115</v>
      </c>
      <c r="B9" s="265">
        <v>0.17730000000000001</v>
      </c>
      <c r="C9" s="82">
        <f>C6</f>
        <v>1.5177</v>
      </c>
      <c r="D9" s="83">
        <f>B9*C9</f>
        <v>0.26908821000000005</v>
      </c>
      <c r="E9" s="84">
        <f>B9/B10</f>
        <v>7.4204160379925301E-3</v>
      </c>
      <c r="F9" s="16"/>
      <c r="G9" s="81" t="s">
        <v>115</v>
      </c>
      <c r="H9" s="265">
        <v>0</v>
      </c>
      <c r="I9" s="82">
        <f>I6</f>
        <v>1.5177</v>
      </c>
      <c r="J9" s="83">
        <f>H9*I9</f>
        <v>0</v>
      </c>
      <c r="K9" s="84">
        <f>H9/H10</f>
        <v>0</v>
      </c>
      <c r="M9"/>
      <c r="N9"/>
      <c r="O9"/>
    </row>
    <row r="10" spans="1:15" s="5" customFormat="1" ht="14.25" customHeight="1" thickBot="1" x14ac:dyDescent="0.3">
      <c r="A10" s="85" t="s">
        <v>4</v>
      </c>
      <c r="B10" s="268">
        <f>SUM(B6:B9)</f>
        <v>23.893539000000001</v>
      </c>
      <c r="C10" s="86">
        <f>C6</f>
        <v>1.5177</v>
      </c>
      <c r="D10" s="87">
        <f>B10*C10</f>
        <v>36.263224140300004</v>
      </c>
      <c r="E10" s="88">
        <f>SUM(E6:E9)</f>
        <v>1</v>
      </c>
      <c r="F10" s="16"/>
      <c r="G10" s="85" t="s">
        <v>4</v>
      </c>
      <c r="H10" s="268">
        <f>SUM(H6:H9)</f>
        <v>23.8935</v>
      </c>
      <c r="I10" s="86">
        <f>I6</f>
        <v>1.5177</v>
      </c>
      <c r="J10" s="87">
        <f>H10*I10</f>
        <v>36.263164950000004</v>
      </c>
      <c r="K10" s="88">
        <f>SUM(K6:K9)</f>
        <v>1</v>
      </c>
      <c r="M10"/>
      <c r="N10"/>
      <c r="O10"/>
    </row>
    <row r="11" spans="1:15" s="5" customFormat="1" ht="14.25" customHeight="1" x14ac:dyDescent="0.25">
      <c r="B11" s="15"/>
      <c r="C11" s="16"/>
      <c r="D11" s="16"/>
      <c r="E11" s="16"/>
      <c r="F11" s="16"/>
      <c r="G11" s="16"/>
      <c r="H11" s="16"/>
      <c r="I11" s="16"/>
      <c r="J11"/>
      <c r="L11"/>
      <c r="M11"/>
      <c r="N11"/>
      <c r="O11"/>
    </row>
    <row r="12" spans="1:15" s="5" customFormat="1" ht="14.25" customHeight="1" thickBot="1" x14ac:dyDescent="0.3">
      <c r="B12" s="15"/>
      <c r="C12" s="16"/>
      <c r="D12" s="16"/>
      <c r="E12" s="16"/>
      <c r="F12" s="16"/>
      <c r="G12" s="16"/>
      <c r="H12" s="16"/>
      <c r="I12" s="16"/>
      <c r="J12"/>
      <c r="L12"/>
      <c r="M12"/>
      <c r="N12"/>
      <c r="O12"/>
    </row>
    <row r="13" spans="1:15" s="5" customFormat="1" ht="31.5" customHeight="1" thickTop="1" x14ac:dyDescent="0.25">
      <c r="A13" s="270"/>
      <c r="B13" s="355" t="s">
        <v>239</v>
      </c>
      <c r="C13" s="355"/>
      <c r="D13" s="271" t="s">
        <v>110</v>
      </c>
      <c r="E13" s="272" t="s">
        <v>7</v>
      </c>
      <c r="F13" s="16"/>
      <c r="G13" s="16"/>
      <c r="H13" s="16"/>
      <c r="I13" s="16"/>
      <c r="J13"/>
      <c r="L13"/>
      <c r="M13"/>
      <c r="N13"/>
      <c r="O13"/>
    </row>
    <row r="14" spans="1:15" ht="33" customHeight="1" x14ac:dyDescent="0.25">
      <c r="A14" s="273" t="s">
        <v>88</v>
      </c>
      <c r="B14" s="352" t="s">
        <v>91</v>
      </c>
      <c r="C14" s="352"/>
      <c r="D14" s="274" t="s">
        <v>110</v>
      </c>
      <c r="E14" s="275" t="s">
        <v>7</v>
      </c>
    </row>
    <row r="15" spans="1:15" ht="62.25" customHeight="1" thickBot="1" x14ac:dyDescent="0.3">
      <c r="A15" s="276" t="s">
        <v>89</v>
      </c>
      <c r="B15" s="353" t="s">
        <v>8</v>
      </c>
      <c r="C15" s="353"/>
      <c r="D15" s="277" t="s">
        <v>110</v>
      </c>
      <c r="E15" s="278" t="s">
        <v>7</v>
      </c>
    </row>
    <row r="16" spans="1:15" ht="13.8" thickTop="1" x14ac:dyDescent="0.25">
      <c r="A16" s="57"/>
      <c r="B16" s="67"/>
      <c r="C16" s="67"/>
      <c r="D16" s="17"/>
    </row>
    <row r="17" spans="1:26" ht="12.75" customHeight="1" x14ac:dyDescent="0.25">
      <c r="A17" s="57"/>
      <c r="B17" s="67"/>
      <c r="C17" s="67"/>
      <c r="D17" s="17"/>
      <c r="Y17" s="339" t="s">
        <v>9</v>
      </c>
      <c r="Z17" s="340"/>
    </row>
    <row r="18" spans="1:26" ht="14.25" customHeight="1" thickBot="1" x14ac:dyDescent="0.3">
      <c r="A18" s="19"/>
      <c r="B18" s="20"/>
      <c r="C18" s="73"/>
      <c r="D18" s="73"/>
      <c r="E18" s="73"/>
      <c r="F18" s="73"/>
      <c r="G18" s="5"/>
      <c r="H18" s="5"/>
      <c r="I18" s="5"/>
      <c r="J18" s="63">
        <v>42349</v>
      </c>
      <c r="K18" s="346" t="s">
        <v>117</v>
      </c>
      <c r="L18" s="347"/>
      <c r="M18" s="347"/>
      <c r="N18" s="348"/>
      <c r="P18" s="347" t="s">
        <v>123</v>
      </c>
      <c r="Q18" s="347"/>
      <c r="R18" s="347"/>
      <c r="S18" s="348"/>
      <c r="T18" s="354" t="s">
        <v>122</v>
      </c>
      <c r="U18" s="354"/>
      <c r="V18" s="354"/>
      <c r="W18" s="354"/>
      <c r="Y18" s="341"/>
      <c r="Z18" s="342"/>
    </row>
    <row r="19" spans="1:26" ht="60.75" customHeight="1" thickTop="1" thickBot="1" x14ac:dyDescent="0.3">
      <c r="A19" s="18" t="s">
        <v>90</v>
      </c>
      <c r="B19" s="18" t="s">
        <v>10</v>
      </c>
      <c r="C19" s="75" t="s">
        <v>11</v>
      </c>
      <c r="D19" s="76" t="s">
        <v>125</v>
      </c>
      <c r="E19" s="77" t="s">
        <v>12</v>
      </c>
      <c r="F19" s="76" t="s">
        <v>13</v>
      </c>
      <c r="G19" s="76" t="s">
        <v>14</v>
      </c>
      <c r="H19" s="78" t="s">
        <v>278</v>
      </c>
      <c r="I19" s="78" t="s">
        <v>277</v>
      </c>
      <c r="J19" s="76" t="s">
        <v>287</v>
      </c>
      <c r="K19" s="76" t="s">
        <v>113</v>
      </c>
      <c r="L19" s="76" t="s">
        <v>114</v>
      </c>
      <c r="M19" s="76" t="s">
        <v>118</v>
      </c>
      <c r="N19" s="76" t="s">
        <v>115</v>
      </c>
      <c r="O19" s="303" t="s">
        <v>268</v>
      </c>
      <c r="P19" s="76" t="s">
        <v>113</v>
      </c>
      <c r="Q19" s="76" t="s">
        <v>114</v>
      </c>
      <c r="R19" s="76" t="s">
        <v>118</v>
      </c>
      <c r="S19" s="76" t="s">
        <v>115</v>
      </c>
      <c r="T19" s="72" t="s">
        <v>113</v>
      </c>
      <c r="U19" s="72" t="s">
        <v>114</v>
      </c>
      <c r="V19" s="72" t="s">
        <v>141</v>
      </c>
      <c r="W19" s="72" t="s">
        <v>15</v>
      </c>
      <c r="Y19" s="74" t="s">
        <v>16</v>
      </c>
      <c r="Z19" s="74" t="s">
        <v>17</v>
      </c>
    </row>
    <row r="20" spans="1:26" ht="13.8" thickTop="1" x14ac:dyDescent="0.25">
      <c r="A20" s="57"/>
      <c r="B20" s="288" t="s">
        <v>251</v>
      </c>
      <c r="C20" s="28">
        <v>32417</v>
      </c>
      <c r="D20" s="21"/>
      <c r="E20" s="22" t="str">
        <f t="shared" ref="E20" si="0">IF(D$14="No"," ",IF(D$15="PLEASE SELECT"," ",IF(D$15="Yes",Y20,Z20)))</f>
        <v xml:space="preserve"> </v>
      </c>
      <c r="F20" s="23" t="str">
        <f t="shared" ref="F20" si="1">IF(OR(E20="N/A",E20=" ",D20=" ")," - ",IF(D20*E20&lt;1000.01,0,CEILING(D20*E20*0.005,5)))</f>
        <v xml:space="preserve"> - </v>
      </c>
      <c r="G20" s="290">
        <v>1.6140000000000001</v>
      </c>
      <c r="H20" s="304">
        <f t="shared" ref="H20:H52" si="2">IF(J20=J$18,0,IF(OR(E20="N/A",E20=" ",D20=" ")," - ",G20*(D20*E20+F20)))</f>
        <v>0</v>
      </c>
      <c r="I20" s="304" t="str">
        <f t="shared" ref="I20:I52" si="3">IF(J20=J$18,IF(OR(E20="N/A",E20=" ",D20=" ")," - ",G20*(D20*E20+F20)),0)</f>
        <v xml:space="preserve"> - </v>
      </c>
      <c r="J20" s="306">
        <v>42349</v>
      </c>
      <c r="K20" s="37">
        <f t="shared" ref="K20:K40" si="4">IF(O20&gt;0,0,IF($D$13="YES",IF(E20=" ",0,I20*E$6),IF(E20=" ",0,I20*$K$6)))</f>
        <v>0</v>
      </c>
      <c r="L20" s="37">
        <f t="shared" ref="L20:L40" si="5">IF(O20&gt;0,0,IF(O20&gt;0,0,IF($D$13="YES",IF($E20=" ",0,I20*$E$7),IF($E20=" ",0,I20*$K$7))))</f>
        <v>0</v>
      </c>
      <c r="M20" s="37">
        <f t="shared" ref="M20:M40" si="6">IF(O20&gt;0,0,IF(O20&gt;0,0,IF($D$13="YES",IF($E20=" ",0,I20*$E$8),IF($E20=" ",0,I20*$K$8))))</f>
        <v>0</v>
      </c>
      <c r="N20" s="37">
        <f t="shared" ref="N20:N40" si="7">IF(O20&gt;0,0,IF(O20&gt;0,0,IF($D$13="YES",IF($E20=" ",0,I20*$E$9),IF($E20=" ",0,I20*$K$9))))</f>
        <v>0</v>
      </c>
      <c r="O20" s="37">
        <f t="shared" ref="O20:O40" si="8">IF(J20=J$18,0,D20*8.91*1.5439)</f>
        <v>0</v>
      </c>
      <c r="P20" s="37">
        <f t="shared" ref="P20:P40" si="9">IF(O20&gt;0,0,IF($D$13="YES",$D20*D$6,$D20*J$6))</f>
        <v>0</v>
      </c>
      <c r="Q20" s="37">
        <f t="shared" ref="Q20:Q40" si="10">IF(O20&gt;0,0,IF($D$13="YES",$D20*D$7,$D20*J$7))</f>
        <v>0</v>
      </c>
      <c r="R20" s="37">
        <f t="shared" ref="R20:R40" si="11">IF(O20&gt;0,0,IF($D$13="YES",$D20*D$8,$D20*J$8))</f>
        <v>0</v>
      </c>
      <c r="S20" s="37">
        <f t="shared" ref="S20:S40" si="12">IF(O20&gt;0,0,IF($D$13="YES",$D20*D$9,$D20*J$9))</f>
        <v>0</v>
      </c>
      <c r="T20" s="37">
        <f t="shared" ref="T20:T61" si="13">IF(O20=0,P20-K20,O20-H20)</f>
        <v>0</v>
      </c>
      <c r="U20" s="37">
        <f t="shared" ref="U20:U40" si="14">IF(O20=0,Q20-L20,0)</f>
        <v>0</v>
      </c>
      <c r="V20" s="37">
        <f t="shared" ref="V20:V40" si="15">T20+U20</f>
        <v>0</v>
      </c>
      <c r="W20" s="1" t="str">
        <f t="shared" ref="W20" si="16">IF(AND(J20&gt;0,J20-C20&lt;366),"ST",IF(AND(J20&gt;0,J20-C20&gt;365),"LT","-"))</f>
        <v>LT</v>
      </c>
      <c r="Y20" s="24">
        <v>0.28000000000000003</v>
      </c>
      <c r="Z20" s="25">
        <f t="shared" ref="Z20" si="17">ROUND(5.49/8.42*Y20,2)</f>
        <v>0.18</v>
      </c>
    </row>
    <row r="21" spans="1:26" x14ac:dyDescent="0.25">
      <c r="B21" s="3" t="s">
        <v>18</v>
      </c>
      <c r="C21" s="28">
        <v>34425</v>
      </c>
      <c r="D21" s="21"/>
      <c r="E21" s="22" t="str">
        <f>IF(D$14="No"," ",IF(D$15="PLEASE SELECT"," ",IF(D$15="Yes",Y21,Z21)))</f>
        <v xml:space="preserve"> </v>
      </c>
      <c r="F21" s="23" t="str">
        <f t="shared" ref="F21:F68" si="18">IF(OR(E21="N/A",E21=" ",D21=" ")," - ",IF(D21*E21&lt;1000.01,0,CEILING(D21*E21*0.005,5)))</f>
        <v xml:space="preserve"> - </v>
      </c>
      <c r="G21" s="29">
        <v>1.474</v>
      </c>
      <c r="H21" s="304">
        <f t="shared" si="2"/>
        <v>0</v>
      </c>
      <c r="I21" s="304" t="str">
        <f t="shared" si="3"/>
        <v xml:space="preserve"> - </v>
      </c>
      <c r="J21" s="306">
        <v>42349</v>
      </c>
      <c r="K21" s="37">
        <f t="shared" si="4"/>
        <v>0</v>
      </c>
      <c r="L21" s="37">
        <f t="shared" si="5"/>
        <v>0</v>
      </c>
      <c r="M21" s="37">
        <f t="shared" si="6"/>
        <v>0</v>
      </c>
      <c r="N21" s="37">
        <f t="shared" si="7"/>
        <v>0</v>
      </c>
      <c r="O21" s="37">
        <f t="shared" si="8"/>
        <v>0</v>
      </c>
      <c r="P21" s="37">
        <f t="shared" si="9"/>
        <v>0</v>
      </c>
      <c r="Q21" s="37">
        <f t="shared" si="10"/>
        <v>0</v>
      </c>
      <c r="R21" s="37">
        <f t="shared" si="11"/>
        <v>0</v>
      </c>
      <c r="S21" s="37">
        <f t="shared" si="12"/>
        <v>0</v>
      </c>
      <c r="T21" s="37">
        <f t="shared" si="13"/>
        <v>0</v>
      </c>
      <c r="U21" s="37">
        <f t="shared" si="14"/>
        <v>0</v>
      </c>
      <c r="V21" s="37">
        <f t="shared" si="15"/>
        <v>0</v>
      </c>
      <c r="W21" s="1" t="str">
        <f t="shared" ref="W21:W77" si="19">IF(AND(J21&gt;0,J21-C21&lt;366),"ST",IF(AND(J21&gt;0,J21-C21&gt;365),"LT","-"))</f>
        <v>LT</v>
      </c>
      <c r="Y21" s="24">
        <v>0.4</v>
      </c>
      <c r="Z21" s="25">
        <f t="shared" ref="Z21:Z52" si="20">ROUND(5.49/8.42*Y21,2)</f>
        <v>0.26</v>
      </c>
    </row>
    <row r="22" spans="1:26" x14ac:dyDescent="0.25">
      <c r="B22" s="3" t="s">
        <v>252</v>
      </c>
      <c r="C22" s="28">
        <v>34639</v>
      </c>
      <c r="D22" s="21"/>
      <c r="E22" s="22" t="str">
        <f t="shared" ref="E22" si="21">IF(D$14="No"," ",IF(D$15="PLEASE SELECT"," ",IF(D$15="Yes",Y22,Z22)))</f>
        <v xml:space="preserve"> </v>
      </c>
      <c r="F22" s="23" t="str">
        <f t="shared" ref="F22" si="22">IF(OR(E22="N/A",E22=" ",D22=" ")," - ",IF(D22*E22&lt;1000.01,0,CEILING(D22*E22*0.005,5)))</f>
        <v xml:space="preserve"> - </v>
      </c>
      <c r="G22" s="29">
        <v>1.6364000000000001</v>
      </c>
      <c r="H22" s="304">
        <f t="shared" si="2"/>
        <v>0</v>
      </c>
      <c r="I22" s="304" t="str">
        <f t="shared" si="3"/>
        <v xml:space="preserve"> - </v>
      </c>
      <c r="J22" s="306">
        <v>42349</v>
      </c>
      <c r="K22" s="37">
        <f t="shared" si="4"/>
        <v>0</v>
      </c>
      <c r="L22" s="37">
        <f t="shared" si="5"/>
        <v>0</v>
      </c>
      <c r="M22" s="37">
        <f t="shared" si="6"/>
        <v>0</v>
      </c>
      <c r="N22" s="37">
        <f t="shared" si="7"/>
        <v>0</v>
      </c>
      <c r="O22" s="37">
        <f t="shared" si="8"/>
        <v>0</v>
      </c>
      <c r="P22" s="37">
        <f t="shared" si="9"/>
        <v>0</v>
      </c>
      <c r="Q22" s="37">
        <f t="shared" si="10"/>
        <v>0</v>
      </c>
      <c r="R22" s="37">
        <f t="shared" si="11"/>
        <v>0</v>
      </c>
      <c r="S22" s="37">
        <f t="shared" si="12"/>
        <v>0</v>
      </c>
      <c r="T22" s="37">
        <f t="shared" si="13"/>
        <v>0</v>
      </c>
      <c r="U22" s="37">
        <f t="shared" si="14"/>
        <v>0</v>
      </c>
      <c r="V22" s="37">
        <f t="shared" si="15"/>
        <v>0</v>
      </c>
      <c r="W22" s="1" t="str">
        <f t="shared" ref="W22" si="23">IF(AND(J22&gt;0,J22-C22&lt;366),"ST",IF(AND(J22&gt;0,J22-C22&gt;365),"LT","-"))</f>
        <v>LT</v>
      </c>
      <c r="Y22" s="24">
        <v>0.5</v>
      </c>
      <c r="Z22" s="25">
        <f t="shared" ref="Z22" si="24">ROUND(5.49/8.42*Y22,2)</f>
        <v>0.33</v>
      </c>
    </row>
    <row r="23" spans="1:26" x14ac:dyDescent="0.25">
      <c r="B23" s="3" t="s">
        <v>19</v>
      </c>
      <c r="C23" s="28">
        <v>34820</v>
      </c>
      <c r="D23" s="21"/>
      <c r="E23" s="22" t="str">
        <f t="shared" ref="E23:E52" si="25">IF(D$14="No"," ",IF(D$15="PLEASE SELECT"," ",IF(D$15="Yes",Y23,Z23)))</f>
        <v xml:space="preserve"> </v>
      </c>
      <c r="F23" s="23" t="str">
        <f t="shared" si="18"/>
        <v xml:space="preserve"> - </v>
      </c>
      <c r="G23" s="29">
        <v>1.6153999999999999</v>
      </c>
      <c r="H23" s="304">
        <f t="shared" si="2"/>
        <v>0</v>
      </c>
      <c r="I23" s="304" t="str">
        <f t="shared" si="3"/>
        <v xml:space="preserve"> - </v>
      </c>
      <c r="J23" s="306">
        <v>42349</v>
      </c>
      <c r="K23" s="37">
        <f t="shared" si="4"/>
        <v>0</v>
      </c>
      <c r="L23" s="37">
        <f t="shared" si="5"/>
        <v>0</v>
      </c>
      <c r="M23" s="37">
        <f t="shared" si="6"/>
        <v>0</v>
      </c>
      <c r="N23" s="37">
        <f t="shared" si="7"/>
        <v>0</v>
      </c>
      <c r="O23" s="37">
        <f t="shared" si="8"/>
        <v>0</v>
      </c>
      <c r="P23" s="37">
        <f t="shared" si="9"/>
        <v>0</v>
      </c>
      <c r="Q23" s="37">
        <f t="shared" si="10"/>
        <v>0</v>
      </c>
      <c r="R23" s="37">
        <f t="shared" si="11"/>
        <v>0</v>
      </c>
      <c r="S23" s="37">
        <f t="shared" si="12"/>
        <v>0</v>
      </c>
      <c r="T23" s="37">
        <f t="shared" si="13"/>
        <v>0</v>
      </c>
      <c r="U23" s="37">
        <f t="shared" si="14"/>
        <v>0</v>
      </c>
      <c r="V23" s="37">
        <f t="shared" si="15"/>
        <v>0</v>
      </c>
      <c r="W23" s="1" t="str">
        <f t="shared" si="19"/>
        <v>LT</v>
      </c>
      <c r="Y23" s="24">
        <v>0.5</v>
      </c>
      <c r="Z23" s="25">
        <f t="shared" si="20"/>
        <v>0.33</v>
      </c>
    </row>
    <row r="24" spans="1:26" x14ac:dyDescent="0.25">
      <c r="B24" s="3" t="s">
        <v>253</v>
      </c>
      <c r="C24" s="28">
        <v>35004</v>
      </c>
      <c r="D24" s="21"/>
      <c r="E24" s="22" t="str">
        <f t="shared" ref="E24:E25" si="26">IF(D$14="No"," ",IF(D$15="PLEASE SELECT"," ",IF(D$15="Yes",Y24,Z24)))</f>
        <v xml:space="preserve"> </v>
      </c>
      <c r="F24" s="23" t="str">
        <f t="shared" ref="F24:F25" si="27">IF(OR(E24="N/A",E24=" ",D24=" ")," - ",IF(D24*E24&lt;1000.01,0,CEILING(D24*E24*0.005,5)))</f>
        <v xml:space="preserve"> - </v>
      </c>
      <c r="G24" s="29">
        <v>1.58</v>
      </c>
      <c r="H24" s="304">
        <f t="shared" si="2"/>
        <v>0</v>
      </c>
      <c r="I24" s="304" t="str">
        <f t="shared" si="3"/>
        <v xml:space="preserve"> - </v>
      </c>
      <c r="J24" s="306">
        <v>42349</v>
      </c>
      <c r="K24" s="37">
        <f t="shared" si="4"/>
        <v>0</v>
      </c>
      <c r="L24" s="37">
        <f t="shared" si="5"/>
        <v>0</v>
      </c>
      <c r="M24" s="37">
        <f t="shared" si="6"/>
        <v>0</v>
      </c>
      <c r="N24" s="37">
        <f t="shared" si="7"/>
        <v>0</v>
      </c>
      <c r="O24" s="37">
        <f t="shared" si="8"/>
        <v>0</v>
      </c>
      <c r="P24" s="37">
        <f t="shared" si="9"/>
        <v>0</v>
      </c>
      <c r="Q24" s="37">
        <f t="shared" si="10"/>
        <v>0</v>
      </c>
      <c r="R24" s="37">
        <f t="shared" si="11"/>
        <v>0</v>
      </c>
      <c r="S24" s="37">
        <f t="shared" si="12"/>
        <v>0</v>
      </c>
      <c r="T24" s="37">
        <f t="shared" si="13"/>
        <v>0</v>
      </c>
      <c r="U24" s="37">
        <f t="shared" si="14"/>
        <v>0</v>
      </c>
      <c r="V24" s="37">
        <f t="shared" si="15"/>
        <v>0</v>
      </c>
      <c r="W24" s="1" t="str">
        <f t="shared" ref="W24:W25" si="28">IF(AND(J24&gt;0,J24-C24&lt;366),"ST",IF(AND(J24&gt;0,J24-C24&gt;365),"LT","-"))</f>
        <v>LT</v>
      </c>
      <c r="X24" s="37"/>
      <c r="Y24" s="289">
        <v>0.52500000000000002</v>
      </c>
      <c r="Z24" s="25">
        <f t="shared" ref="Z24:Z25" si="29">ROUND(5.49/8.42*Y24,2)</f>
        <v>0.34</v>
      </c>
    </row>
    <row r="25" spans="1:26" x14ac:dyDescent="0.25">
      <c r="B25" s="3" t="s">
        <v>254</v>
      </c>
      <c r="C25" s="28">
        <v>35186</v>
      </c>
      <c r="D25" s="21"/>
      <c r="E25" s="22" t="str">
        <f t="shared" si="26"/>
        <v xml:space="preserve"> </v>
      </c>
      <c r="F25" s="23" t="str">
        <f t="shared" si="27"/>
        <v xml:space="preserve"> - </v>
      </c>
      <c r="G25" s="29">
        <v>1.4962</v>
      </c>
      <c r="H25" s="304">
        <f t="shared" si="2"/>
        <v>0</v>
      </c>
      <c r="I25" s="304" t="str">
        <f t="shared" si="3"/>
        <v xml:space="preserve"> - </v>
      </c>
      <c r="J25" s="306">
        <v>42349</v>
      </c>
      <c r="K25" s="37">
        <f t="shared" si="4"/>
        <v>0</v>
      </c>
      <c r="L25" s="37">
        <f t="shared" si="5"/>
        <v>0</v>
      </c>
      <c r="M25" s="37">
        <f t="shared" si="6"/>
        <v>0</v>
      </c>
      <c r="N25" s="37">
        <f t="shared" si="7"/>
        <v>0</v>
      </c>
      <c r="O25" s="37">
        <f t="shared" si="8"/>
        <v>0</v>
      </c>
      <c r="P25" s="37">
        <f t="shared" si="9"/>
        <v>0</v>
      </c>
      <c r="Q25" s="37">
        <f t="shared" si="10"/>
        <v>0</v>
      </c>
      <c r="R25" s="37">
        <f t="shared" si="11"/>
        <v>0</v>
      </c>
      <c r="S25" s="37">
        <f t="shared" si="12"/>
        <v>0</v>
      </c>
      <c r="T25" s="37">
        <f t="shared" si="13"/>
        <v>0</v>
      </c>
      <c r="U25" s="37">
        <f t="shared" si="14"/>
        <v>0</v>
      </c>
      <c r="V25" s="37">
        <f t="shared" si="15"/>
        <v>0</v>
      </c>
      <c r="W25" s="1" t="str">
        <f t="shared" si="28"/>
        <v>LT</v>
      </c>
      <c r="X25" s="37"/>
      <c r="Y25" s="24">
        <v>0.75</v>
      </c>
      <c r="Z25" s="25">
        <f t="shared" si="29"/>
        <v>0.49</v>
      </c>
    </row>
    <row r="26" spans="1:26" x14ac:dyDescent="0.25">
      <c r="B26" s="3" t="s">
        <v>20</v>
      </c>
      <c r="C26" s="28">
        <v>35370</v>
      </c>
      <c r="D26" s="21"/>
      <c r="E26" s="22" t="str">
        <f t="shared" si="25"/>
        <v xml:space="preserve"> </v>
      </c>
      <c r="F26" s="23" t="str">
        <f t="shared" si="18"/>
        <v xml:space="preserve"> - </v>
      </c>
      <c r="G26" s="29">
        <v>1.6345000000000001</v>
      </c>
      <c r="H26" s="304">
        <f t="shared" si="2"/>
        <v>0</v>
      </c>
      <c r="I26" s="304" t="str">
        <f t="shared" si="3"/>
        <v xml:space="preserve"> - </v>
      </c>
      <c r="J26" s="306">
        <v>42349</v>
      </c>
      <c r="K26" s="37">
        <f t="shared" si="4"/>
        <v>0</v>
      </c>
      <c r="L26" s="37">
        <f t="shared" si="5"/>
        <v>0</v>
      </c>
      <c r="M26" s="37">
        <f t="shared" si="6"/>
        <v>0</v>
      </c>
      <c r="N26" s="37">
        <f t="shared" si="7"/>
        <v>0</v>
      </c>
      <c r="O26" s="37">
        <f t="shared" si="8"/>
        <v>0</v>
      </c>
      <c r="P26" s="37">
        <f t="shared" si="9"/>
        <v>0</v>
      </c>
      <c r="Q26" s="37">
        <f t="shared" si="10"/>
        <v>0</v>
      </c>
      <c r="R26" s="37">
        <f t="shared" si="11"/>
        <v>0</v>
      </c>
      <c r="S26" s="37">
        <f t="shared" si="12"/>
        <v>0</v>
      </c>
      <c r="T26" s="37">
        <f t="shared" si="13"/>
        <v>0</v>
      </c>
      <c r="U26" s="37">
        <f t="shared" si="14"/>
        <v>0</v>
      </c>
      <c r="V26" s="37">
        <f t="shared" si="15"/>
        <v>0</v>
      </c>
      <c r="W26" s="1" t="str">
        <f t="shared" si="19"/>
        <v>LT</v>
      </c>
      <c r="X26" s="37"/>
      <c r="Y26" s="24">
        <v>0.9</v>
      </c>
      <c r="Z26" s="25">
        <f t="shared" si="20"/>
        <v>0.59</v>
      </c>
    </row>
    <row r="27" spans="1:26" x14ac:dyDescent="0.25">
      <c r="B27" s="27" t="s">
        <v>236</v>
      </c>
      <c r="C27" s="28">
        <v>35551</v>
      </c>
      <c r="D27" s="21"/>
      <c r="E27" s="22" t="str">
        <f t="shared" si="25"/>
        <v xml:space="preserve"> </v>
      </c>
      <c r="F27" s="23" t="str">
        <f t="shared" si="18"/>
        <v xml:space="preserve"> - </v>
      </c>
      <c r="G27" s="29">
        <v>1.6111</v>
      </c>
      <c r="H27" s="304">
        <f t="shared" si="2"/>
        <v>0</v>
      </c>
      <c r="I27" s="304" t="str">
        <f t="shared" si="3"/>
        <v xml:space="preserve"> - </v>
      </c>
      <c r="J27" s="306">
        <v>42349</v>
      </c>
      <c r="K27" s="37">
        <f t="shared" si="4"/>
        <v>0</v>
      </c>
      <c r="L27" s="37">
        <f t="shared" si="5"/>
        <v>0</v>
      </c>
      <c r="M27" s="37">
        <f t="shared" si="6"/>
        <v>0</v>
      </c>
      <c r="N27" s="37">
        <f t="shared" si="7"/>
        <v>0</v>
      </c>
      <c r="O27" s="37">
        <f t="shared" si="8"/>
        <v>0</v>
      </c>
      <c r="P27" s="37">
        <f t="shared" si="9"/>
        <v>0</v>
      </c>
      <c r="Q27" s="37">
        <f t="shared" si="10"/>
        <v>0</v>
      </c>
      <c r="R27" s="37">
        <f t="shared" si="11"/>
        <v>0</v>
      </c>
      <c r="S27" s="37">
        <f t="shared" si="12"/>
        <v>0</v>
      </c>
      <c r="T27" s="37">
        <f t="shared" si="13"/>
        <v>0</v>
      </c>
      <c r="U27" s="37">
        <f t="shared" si="14"/>
        <v>0</v>
      </c>
      <c r="V27" s="37">
        <f t="shared" si="15"/>
        <v>0</v>
      </c>
      <c r="W27" s="1" t="str">
        <f t="shared" si="19"/>
        <v>LT</v>
      </c>
      <c r="X27" s="37"/>
      <c r="Y27" s="24">
        <v>0.94</v>
      </c>
      <c r="Z27" s="25">
        <f t="shared" si="20"/>
        <v>0.61</v>
      </c>
    </row>
    <row r="28" spans="1:26" x14ac:dyDescent="0.25">
      <c r="B28" s="27" t="s">
        <v>21</v>
      </c>
      <c r="C28" s="28">
        <v>35735</v>
      </c>
      <c r="D28" s="21"/>
      <c r="E28" s="22" t="str">
        <f t="shared" si="25"/>
        <v xml:space="preserve"> </v>
      </c>
      <c r="F28" s="23" t="str">
        <f t="shared" si="18"/>
        <v xml:space="preserve"> - </v>
      </c>
      <c r="G28" s="29">
        <v>1.677</v>
      </c>
      <c r="H28" s="304">
        <f t="shared" si="2"/>
        <v>0</v>
      </c>
      <c r="I28" s="304" t="str">
        <f t="shared" si="3"/>
        <v xml:space="preserve"> - </v>
      </c>
      <c r="J28" s="306">
        <v>42349</v>
      </c>
      <c r="K28" s="37">
        <f t="shared" si="4"/>
        <v>0</v>
      </c>
      <c r="L28" s="37">
        <f t="shared" si="5"/>
        <v>0</v>
      </c>
      <c r="M28" s="37">
        <f t="shared" si="6"/>
        <v>0</v>
      </c>
      <c r="N28" s="37">
        <f t="shared" si="7"/>
        <v>0</v>
      </c>
      <c r="O28" s="37">
        <f t="shared" si="8"/>
        <v>0</v>
      </c>
      <c r="P28" s="37">
        <f t="shared" si="9"/>
        <v>0</v>
      </c>
      <c r="Q28" s="37">
        <f t="shared" si="10"/>
        <v>0</v>
      </c>
      <c r="R28" s="37">
        <f t="shared" si="11"/>
        <v>0</v>
      </c>
      <c r="S28" s="37">
        <f t="shared" si="12"/>
        <v>0</v>
      </c>
      <c r="T28" s="37">
        <f t="shared" si="13"/>
        <v>0</v>
      </c>
      <c r="U28" s="37">
        <f t="shared" si="14"/>
        <v>0</v>
      </c>
      <c r="V28" s="37">
        <f t="shared" si="15"/>
        <v>0</v>
      </c>
      <c r="W28" s="1" t="str">
        <f t="shared" si="19"/>
        <v>LT</v>
      </c>
      <c r="X28" s="37"/>
      <c r="Y28" s="24">
        <v>1.26</v>
      </c>
      <c r="Z28" s="25">
        <f t="shared" si="20"/>
        <v>0.82</v>
      </c>
    </row>
    <row r="29" spans="1:26" x14ac:dyDescent="0.25">
      <c r="B29" s="59" t="s">
        <v>106</v>
      </c>
      <c r="C29" s="30">
        <v>36100</v>
      </c>
      <c r="D29" s="21"/>
      <c r="E29" s="22" t="str">
        <f t="shared" si="25"/>
        <v xml:space="preserve"> </v>
      </c>
      <c r="F29" s="23" t="str">
        <f t="shared" si="18"/>
        <v xml:space="preserve"> - </v>
      </c>
      <c r="G29" s="29">
        <v>1.6561999999999999</v>
      </c>
      <c r="H29" s="304">
        <f t="shared" si="2"/>
        <v>0</v>
      </c>
      <c r="I29" s="304" t="str">
        <f t="shared" si="3"/>
        <v xml:space="preserve"> - </v>
      </c>
      <c r="J29" s="306">
        <v>42349</v>
      </c>
      <c r="K29" s="37">
        <f t="shared" si="4"/>
        <v>0</v>
      </c>
      <c r="L29" s="37">
        <f t="shared" si="5"/>
        <v>0</v>
      </c>
      <c r="M29" s="37">
        <f t="shared" si="6"/>
        <v>0</v>
      </c>
      <c r="N29" s="37">
        <f t="shared" si="7"/>
        <v>0</v>
      </c>
      <c r="O29" s="37">
        <f t="shared" si="8"/>
        <v>0</v>
      </c>
      <c r="P29" s="37">
        <f t="shared" si="9"/>
        <v>0</v>
      </c>
      <c r="Q29" s="37">
        <f t="shared" si="10"/>
        <v>0</v>
      </c>
      <c r="R29" s="37">
        <f t="shared" si="11"/>
        <v>0</v>
      </c>
      <c r="S29" s="37">
        <f t="shared" si="12"/>
        <v>0</v>
      </c>
      <c r="T29" s="37">
        <f t="shared" si="13"/>
        <v>0</v>
      </c>
      <c r="U29" s="37">
        <f t="shared" si="14"/>
        <v>0</v>
      </c>
      <c r="V29" s="37">
        <f t="shared" si="15"/>
        <v>0</v>
      </c>
      <c r="W29" s="1" t="str">
        <f t="shared" si="19"/>
        <v>LT</v>
      </c>
      <c r="X29" s="37"/>
      <c r="Y29" s="24">
        <v>1.64</v>
      </c>
      <c r="Z29" s="25">
        <f t="shared" si="20"/>
        <v>1.07</v>
      </c>
    </row>
    <row r="30" spans="1:26" x14ac:dyDescent="0.25">
      <c r="B30" s="3" t="s">
        <v>104</v>
      </c>
      <c r="C30" s="28">
        <v>36100</v>
      </c>
      <c r="D30" s="21"/>
      <c r="E30" s="22" t="str">
        <f t="shared" si="25"/>
        <v xml:space="preserve"> </v>
      </c>
      <c r="F30" s="23" t="str">
        <f t="shared" si="18"/>
        <v xml:space="preserve"> - </v>
      </c>
      <c r="G30" s="29">
        <v>1.6561999999999999</v>
      </c>
      <c r="H30" s="304">
        <f t="shared" si="2"/>
        <v>0</v>
      </c>
      <c r="I30" s="304" t="str">
        <f t="shared" si="3"/>
        <v xml:space="preserve"> - </v>
      </c>
      <c r="J30" s="306">
        <v>42349</v>
      </c>
      <c r="K30" s="37">
        <f t="shared" si="4"/>
        <v>0</v>
      </c>
      <c r="L30" s="37">
        <f t="shared" si="5"/>
        <v>0</v>
      </c>
      <c r="M30" s="37">
        <f t="shared" si="6"/>
        <v>0</v>
      </c>
      <c r="N30" s="37">
        <f t="shared" si="7"/>
        <v>0</v>
      </c>
      <c r="O30" s="37">
        <f t="shared" si="8"/>
        <v>0</v>
      </c>
      <c r="P30" s="37">
        <f t="shared" si="9"/>
        <v>0</v>
      </c>
      <c r="Q30" s="37">
        <f t="shared" si="10"/>
        <v>0</v>
      </c>
      <c r="R30" s="37">
        <f t="shared" si="11"/>
        <v>0</v>
      </c>
      <c r="S30" s="37">
        <f t="shared" si="12"/>
        <v>0</v>
      </c>
      <c r="T30" s="37">
        <f t="shared" si="13"/>
        <v>0</v>
      </c>
      <c r="U30" s="37">
        <f t="shared" si="14"/>
        <v>0</v>
      </c>
      <c r="V30" s="37">
        <f t="shared" si="15"/>
        <v>0</v>
      </c>
      <c r="W30" s="1" t="str">
        <f t="shared" si="19"/>
        <v>LT</v>
      </c>
      <c r="X30" s="37"/>
      <c r="Y30" s="24">
        <v>1.64</v>
      </c>
      <c r="Z30" s="25">
        <f t="shared" si="20"/>
        <v>1.07</v>
      </c>
    </row>
    <row r="31" spans="1:26" x14ac:dyDescent="0.25">
      <c r="B31" s="3" t="s">
        <v>105</v>
      </c>
      <c r="C31" s="28">
        <v>36100</v>
      </c>
      <c r="D31" s="21"/>
      <c r="E31" s="22" t="str">
        <f t="shared" si="25"/>
        <v xml:space="preserve"> </v>
      </c>
      <c r="F31" s="23" t="str">
        <f t="shared" si="18"/>
        <v xml:space="preserve"> - </v>
      </c>
      <c r="G31" s="29">
        <v>1.6561999999999999</v>
      </c>
      <c r="H31" s="304">
        <f t="shared" si="2"/>
        <v>0</v>
      </c>
      <c r="I31" s="304" t="str">
        <f t="shared" si="3"/>
        <v xml:space="preserve"> - </v>
      </c>
      <c r="J31" s="306">
        <v>42349</v>
      </c>
      <c r="K31" s="37">
        <f t="shared" si="4"/>
        <v>0</v>
      </c>
      <c r="L31" s="37">
        <f t="shared" si="5"/>
        <v>0</v>
      </c>
      <c r="M31" s="37">
        <f t="shared" si="6"/>
        <v>0</v>
      </c>
      <c r="N31" s="37">
        <f t="shared" si="7"/>
        <v>0</v>
      </c>
      <c r="O31" s="37">
        <f t="shared" si="8"/>
        <v>0</v>
      </c>
      <c r="P31" s="37">
        <f t="shared" si="9"/>
        <v>0</v>
      </c>
      <c r="Q31" s="37">
        <f t="shared" si="10"/>
        <v>0</v>
      </c>
      <c r="R31" s="37">
        <f t="shared" si="11"/>
        <v>0</v>
      </c>
      <c r="S31" s="37">
        <f t="shared" si="12"/>
        <v>0</v>
      </c>
      <c r="T31" s="37">
        <f t="shared" si="13"/>
        <v>0</v>
      </c>
      <c r="U31" s="37">
        <f t="shared" si="14"/>
        <v>0</v>
      </c>
      <c r="V31" s="37">
        <f t="shared" si="15"/>
        <v>0</v>
      </c>
      <c r="W31" s="1" t="str">
        <f t="shared" si="19"/>
        <v>LT</v>
      </c>
      <c r="X31" s="37"/>
      <c r="Y31" s="24">
        <v>1.64</v>
      </c>
      <c r="Z31" s="25">
        <f t="shared" si="20"/>
        <v>1.07</v>
      </c>
    </row>
    <row r="32" spans="1:26" x14ac:dyDescent="0.25">
      <c r="B32" s="3" t="s">
        <v>22</v>
      </c>
      <c r="C32" s="28">
        <v>36312</v>
      </c>
      <c r="D32" s="21"/>
      <c r="E32" s="22" t="str">
        <f t="shared" si="25"/>
        <v xml:space="preserve"> </v>
      </c>
      <c r="F32" s="23" t="str">
        <f t="shared" si="18"/>
        <v xml:space="preserve"> - </v>
      </c>
      <c r="G32" s="29">
        <v>1.5758000000000001</v>
      </c>
      <c r="H32" s="304">
        <f t="shared" si="2"/>
        <v>0</v>
      </c>
      <c r="I32" s="304" t="str">
        <f t="shared" si="3"/>
        <v xml:space="preserve"> - </v>
      </c>
      <c r="J32" s="306">
        <v>42349</v>
      </c>
      <c r="K32" s="37">
        <f t="shared" si="4"/>
        <v>0</v>
      </c>
      <c r="L32" s="37">
        <f t="shared" si="5"/>
        <v>0</v>
      </c>
      <c r="M32" s="37">
        <f t="shared" si="6"/>
        <v>0</v>
      </c>
      <c r="N32" s="37">
        <f t="shared" si="7"/>
        <v>0</v>
      </c>
      <c r="O32" s="37">
        <f t="shared" si="8"/>
        <v>0</v>
      </c>
      <c r="P32" s="37">
        <f t="shared" si="9"/>
        <v>0</v>
      </c>
      <c r="Q32" s="37">
        <f t="shared" si="10"/>
        <v>0</v>
      </c>
      <c r="R32" s="37">
        <f t="shared" si="11"/>
        <v>0</v>
      </c>
      <c r="S32" s="37">
        <f t="shared" si="12"/>
        <v>0</v>
      </c>
      <c r="T32" s="37">
        <f t="shared" si="13"/>
        <v>0</v>
      </c>
      <c r="U32" s="37">
        <f t="shared" si="14"/>
        <v>0</v>
      </c>
      <c r="V32" s="37">
        <f t="shared" si="15"/>
        <v>0</v>
      </c>
      <c r="W32" s="1" t="str">
        <f t="shared" si="19"/>
        <v>LT</v>
      </c>
      <c r="X32" s="37"/>
      <c r="Y32" s="24">
        <v>1.95</v>
      </c>
      <c r="Z32" s="25">
        <f t="shared" si="20"/>
        <v>1.27</v>
      </c>
    </row>
    <row r="33" spans="2:26" x14ac:dyDescent="0.25">
      <c r="B33" s="27" t="s">
        <v>23</v>
      </c>
      <c r="C33" s="28">
        <v>36404</v>
      </c>
      <c r="D33" s="21"/>
      <c r="E33" s="22" t="str">
        <f t="shared" si="25"/>
        <v xml:space="preserve"> </v>
      </c>
      <c r="F33" s="23" t="str">
        <f t="shared" si="18"/>
        <v xml:space="preserve"> - </v>
      </c>
      <c r="G33" s="29">
        <v>1.6066</v>
      </c>
      <c r="H33" s="304">
        <f t="shared" si="2"/>
        <v>0</v>
      </c>
      <c r="I33" s="304" t="str">
        <f t="shared" si="3"/>
        <v xml:space="preserve"> - </v>
      </c>
      <c r="J33" s="306">
        <v>42349</v>
      </c>
      <c r="K33" s="37">
        <f t="shared" si="4"/>
        <v>0</v>
      </c>
      <c r="L33" s="37">
        <f t="shared" si="5"/>
        <v>0</v>
      </c>
      <c r="M33" s="37">
        <f t="shared" si="6"/>
        <v>0</v>
      </c>
      <c r="N33" s="37">
        <f t="shared" si="7"/>
        <v>0</v>
      </c>
      <c r="O33" s="37">
        <f t="shared" si="8"/>
        <v>0</v>
      </c>
      <c r="P33" s="37">
        <f t="shared" si="9"/>
        <v>0</v>
      </c>
      <c r="Q33" s="37">
        <f t="shared" si="10"/>
        <v>0</v>
      </c>
      <c r="R33" s="37">
        <f t="shared" si="11"/>
        <v>0</v>
      </c>
      <c r="S33" s="37">
        <f t="shared" si="12"/>
        <v>0</v>
      </c>
      <c r="T33" s="37">
        <f t="shared" si="13"/>
        <v>0</v>
      </c>
      <c r="U33" s="37">
        <f t="shared" si="14"/>
        <v>0</v>
      </c>
      <c r="V33" s="37">
        <f t="shared" si="15"/>
        <v>0</v>
      </c>
      <c r="W33" s="1" t="str">
        <f t="shared" si="19"/>
        <v>LT</v>
      </c>
      <c r="X33" s="37"/>
      <c r="Y33" s="24">
        <v>2.17</v>
      </c>
      <c r="Z33" s="25">
        <f t="shared" si="20"/>
        <v>1.41</v>
      </c>
    </row>
    <row r="34" spans="2:26" x14ac:dyDescent="0.25">
      <c r="B34" s="3" t="s">
        <v>24</v>
      </c>
      <c r="C34" s="28">
        <v>36678</v>
      </c>
      <c r="D34" s="21"/>
      <c r="E34" s="22" t="str">
        <f t="shared" si="25"/>
        <v xml:space="preserve"> </v>
      </c>
      <c r="F34" s="23" t="str">
        <f t="shared" si="18"/>
        <v xml:space="preserve"> - </v>
      </c>
      <c r="G34" s="29">
        <v>1.6</v>
      </c>
      <c r="H34" s="304">
        <f t="shared" si="2"/>
        <v>0</v>
      </c>
      <c r="I34" s="304" t="str">
        <f t="shared" si="3"/>
        <v xml:space="preserve"> - </v>
      </c>
      <c r="J34" s="306">
        <v>42349</v>
      </c>
      <c r="K34" s="37">
        <f t="shared" si="4"/>
        <v>0</v>
      </c>
      <c r="L34" s="37">
        <f t="shared" si="5"/>
        <v>0</v>
      </c>
      <c r="M34" s="37">
        <f t="shared" si="6"/>
        <v>0</v>
      </c>
      <c r="N34" s="37">
        <f t="shared" si="7"/>
        <v>0</v>
      </c>
      <c r="O34" s="37">
        <f t="shared" si="8"/>
        <v>0</v>
      </c>
      <c r="P34" s="37">
        <f t="shared" si="9"/>
        <v>0</v>
      </c>
      <c r="Q34" s="37">
        <f t="shared" si="10"/>
        <v>0</v>
      </c>
      <c r="R34" s="37">
        <f t="shared" si="11"/>
        <v>0</v>
      </c>
      <c r="S34" s="37">
        <f t="shared" si="12"/>
        <v>0</v>
      </c>
      <c r="T34" s="37">
        <f t="shared" si="13"/>
        <v>0</v>
      </c>
      <c r="U34" s="37">
        <f t="shared" si="14"/>
        <v>0</v>
      </c>
      <c r="V34" s="37">
        <f t="shared" si="15"/>
        <v>0</v>
      </c>
      <c r="W34" s="1" t="str">
        <f t="shared" si="19"/>
        <v>LT</v>
      </c>
      <c r="X34" s="37"/>
      <c r="Y34" s="24">
        <v>2.61</v>
      </c>
      <c r="Z34" s="25">
        <f t="shared" si="20"/>
        <v>1.7</v>
      </c>
    </row>
    <row r="35" spans="2:26" x14ac:dyDescent="0.25">
      <c r="B35" s="3" t="s">
        <v>98</v>
      </c>
      <c r="C35" s="28">
        <v>36951</v>
      </c>
      <c r="D35" s="21"/>
      <c r="E35" s="22" t="str">
        <f t="shared" si="25"/>
        <v xml:space="preserve"> </v>
      </c>
      <c r="F35" s="23" t="str">
        <f t="shared" si="18"/>
        <v xml:space="preserve"> - </v>
      </c>
      <c r="G35" s="29">
        <v>1.47</v>
      </c>
      <c r="H35" s="304">
        <f t="shared" si="2"/>
        <v>0</v>
      </c>
      <c r="I35" s="304" t="str">
        <f t="shared" si="3"/>
        <v xml:space="preserve"> - </v>
      </c>
      <c r="J35" s="306">
        <v>42349</v>
      </c>
      <c r="K35" s="37">
        <f t="shared" si="4"/>
        <v>0</v>
      </c>
      <c r="L35" s="37">
        <f t="shared" si="5"/>
        <v>0</v>
      </c>
      <c r="M35" s="37">
        <f t="shared" si="6"/>
        <v>0</v>
      </c>
      <c r="N35" s="37">
        <f t="shared" si="7"/>
        <v>0</v>
      </c>
      <c r="O35" s="37">
        <f t="shared" si="8"/>
        <v>0</v>
      </c>
      <c r="P35" s="37">
        <f t="shared" si="9"/>
        <v>0</v>
      </c>
      <c r="Q35" s="37">
        <f t="shared" si="10"/>
        <v>0</v>
      </c>
      <c r="R35" s="37">
        <f t="shared" si="11"/>
        <v>0</v>
      </c>
      <c r="S35" s="37">
        <f t="shared" si="12"/>
        <v>0</v>
      </c>
      <c r="T35" s="37">
        <f t="shared" si="13"/>
        <v>0</v>
      </c>
      <c r="U35" s="37">
        <f t="shared" si="14"/>
        <v>0</v>
      </c>
      <c r="V35" s="37">
        <f t="shared" si="15"/>
        <v>0</v>
      </c>
      <c r="W35" s="1" t="str">
        <f t="shared" si="19"/>
        <v>LT</v>
      </c>
      <c r="X35" s="37"/>
      <c r="Y35" s="24">
        <v>3.06</v>
      </c>
      <c r="Z35" s="25">
        <f t="shared" si="20"/>
        <v>2</v>
      </c>
    </row>
    <row r="36" spans="2:26" x14ac:dyDescent="0.25">
      <c r="B36" s="3" t="s">
        <v>25</v>
      </c>
      <c r="C36" s="30">
        <v>37043</v>
      </c>
      <c r="D36" s="21"/>
      <c r="E36" s="22" t="str">
        <f t="shared" si="25"/>
        <v xml:space="preserve"> </v>
      </c>
      <c r="F36" s="23" t="str">
        <f t="shared" si="18"/>
        <v xml:space="preserve"> - </v>
      </c>
      <c r="G36" s="29">
        <v>1.47</v>
      </c>
      <c r="H36" s="304">
        <f t="shared" si="2"/>
        <v>0</v>
      </c>
      <c r="I36" s="304" t="str">
        <f t="shared" si="3"/>
        <v xml:space="preserve"> - </v>
      </c>
      <c r="J36" s="306">
        <v>42349</v>
      </c>
      <c r="K36" s="37">
        <f t="shared" si="4"/>
        <v>0</v>
      </c>
      <c r="L36" s="37">
        <f t="shared" si="5"/>
        <v>0</v>
      </c>
      <c r="M36" s="37">
        <f t="shared" si="6"/>
        <v>0</v>
      </c>
      <c r="N36" s="37">
        <f t="shared" si="7"/>
        <v>0</v>
      </c>
      <c r="O36" s="37">
        <f t="shared" si="8"/>
        <v>0</v>
      </c>
      <c r="P36" s="37">
        <f t="shared" si="9"/>
        <v>0</v>
      </c>
      <c r="Q36" s="37">
        <f t="shared" si="10"/>
        <v>0</v>
      </c>
      <c r="R36" s="37">
        <f t="shared" si="11"/>
        <v>0</v>
      </c>
      <c r="S36" s="37">
        <f t="shared" si="12"/>
        <v>0</v>
      </c>
      <c r="T36" s="37">
        <f t="shared" si="13"/>
        <v>0</v>
      </c>
      <c r="U36" s="37">
        <f t="shared" si="14"/>
        <v>0</v>
      </c>
      <c r="V36" s="37">
        <f t="shared" si="15"/>
        <v>0</v>
      </c>
      <c r="W36" s="1" t="str">
        <f t="shared" si="19"/>
        <v>LT</v>
      </c>
      <c r="X36" s="37"/>
      <c r="Y36" s="24">
        <v>3.06</v>
      </c>
      <c r="Z36" s="25">
        <f t="shared" si="20"/>
        <v>2</v>
      </c>
    </row>
    <row r="37" spans="2:26" x14ac:dyDescent="0.25">
      <c r="B37" s="3" t="s">
        <v>26</v>
      </c>
      <c r="C37" s="30">
        <v>37105</v>
      </c>
      <c r="D37" s="21"/>
      <c r="E37" s="22" t="str">
        <f t="shared" si="25"/>
        <v xml:space="preserve"> </v>
      </c>
      <c r="F37" s="23" t="str">
        <f t="shared" si="18"/>
        <v xml:space="preserve"> - </v>
      </c>
      <c r="G37" s="29">
        <v>1.47</v>
      </c>
      <c r="H37" s="304">
        <f t="shared" si="2"/>
        <v>0</v>
      </c>
      <c r="I37" s="304" t="str">
        <f t="shared" si="3"/>
        <v xml:space="preserve"> - </v>
      </c>
      <c r="J37" s="306">
        <v>42349</v>
      </c>
      <c r="K37" s="37">
        <f t="shared" si="4"/>
        <v>0</v>
      </c>
      <c r="L37" s="37">
        <f t="shared" si="5"/>
        <v>0</v>
      </c>
      <c r="M37" s="37">
        <f t="shared" si="6"/>
        <v>0</v>
      </c>
      <c r="N37" s="37">
        <f t="shared" si="7"/>
        <v>0</v>
      </c>
      <c r="O37" s="37">
        <f t="shared" si="8"/>
        <v>0</v>
      </c>
      <c r="P37" s="37">
        <f t="shared" si="9"/>
        <v>0</v>
      </c>
      <c r="Q37" s="37">
        <f t="shared" si="10"/>
        <v>0</v>
      </c>
      <c r="R37" s="37">
        <f t="shared" si="11"/>
        <v>0</v>
      </c>
      <c r="S37" s="37">
        <f t="shared" si="12"/>
        <v>0</v>
      </c>
      <c r="T37" s="37">
        <f t="shared" si="13"/>
        <v>0</v>
      </c>
      <c r="U37" s="37">
        <f t="shared" si="14"/>
        <v>0</v>
      </c>
      <c r="V37" s="37">
        <f t="shared" si="15"/>
        <v>0</v>
      </c>
      <c r="W37" s="1" t="str">
        <f t="shared" si="19"/>
        <v>LT</v>
      </c>
      <c r="X37" s="37"/>
      <c r="Y37" s="24">
        <v>3.06</v>
      </c>
      <c r="Z37" s="25">
        <f t="shared" si="20"/>
        <v>2</v>
      </c>
    </row>
    <row r="38" spans="2:26" x14ac:dyDescent="0.25">
      <c r="B38" s="3" t="s">
        <v>27</v>
      </c>
      <c r="C38" s="30">
        <v>37208</v>
      </c>
      <c r="D38" s="21"/>
      <c r="E38" s="22" t="str">
        <f t="shared" si="25"/>
        <v xml:space="preserve"> </v>
      </c>
      <c r="F38" s="23" t="str">
        <f t="shared" si="18"/>
        <v xml:space="preserve"> - </v>
      </c>
      <c r="G38" s="29">
        <v>1.45</v>
      </c>
      <c r="H38" s="304">
        <f t="shared" si="2"/>
        <v>0</v>
      </c>
      <c r="I38" s="304" t="str">
        <f t="shared" si="3"/>
        <v xml:space="preserve"> - </v>
      </c>
      <c r="J38" s="306">
        <v>42349</v>
      </c>
      <c r="K38" s="37">
        <f t="shared" si="4"/>
        <v>0</v>
      </c>
      <c r="L38" s="37">
        <f t="shared" si="5"/>
        <v>0</v>
      </c>
      <c r="M38" s="37">
        <f t="shared" si="6"/>
        <v>0</v>
      </c>
      <c r="N38" s="37">
        <f t="shared" si="7"/>
        <v>0</v>
      </c>
      <c r="O38" s="37">
        <f t="shared" si="8"/>
        <v>0</v>
      </c>
      <c r="P38" s="37">
        <f t="shared" si="9"/>
        <v>0</v>
      </c>
      <c r="Q38" s="37">
        <f t="shared" si="10"/>
        <v>0</v>
      </c>
      <c r="R38" s="37">
        <f t="shared" si="11"/>
        <v>0</v>
      </c>
      <c r="S38" s="37">
        <f t="shared" si="12"/>
        <v>0</v>
      </c>
      <c r="T38" s="37">
        <f t="shared" si="13"/>
        <v>0</v>
      </c>
      <c r="U38" s="37">
        <f t="shared" si="14"/>
        <v>0</v>
      </c>
      <c r="V38" s="37">
        <f t="shared" si="15"/>
        <v>0</v>
      </c>
      <c r="W38" s="1" t="str">
        <f t="shared" si="19"/>
        <v>LT</v>
      </c>
      <c r="X38" s="37"/>
      <c r="Y38" s="24">
        <v>3.36</v>
      </c>
      <c r="Z38" s="25">
        <f t="shared" si="20"/>
        <v>2.19</v>
      </c>
    </row>
    <row r="39" spans="2:26" x14ac:dyDescent="0.25">
      <c r="B39" s="3" t="s">
        <v>99</v>
      </c>
      <c r="C39" s="30">
        <v>37316</v>
      </c>
      <c r="D39" s="21"/>
      <c r="E39" s="22" t="str">
        <f t="shared" si="25"/>
        <v xml:space="preserve"> </v>
      </c>
      <c r="F39" s="23" t="str">
        <f t="shared" si="18"/>
        <v xml:space="preserve"> - </v>
      </c>
      <c r="G39" s="29">
        <v>1.43</v>
      </c>
      <c r="H39" s="304">
        <f t="shared" si="2"/>
        <v>0</v>
      </c>
      <c r="I39" s="304" t="str">
        <f t="shared" si="3"/>
        <v xml:space="preserve"> - </v>
      </c>
      <c r="J39" s="306">
        <v>42349</v>
      </c>
      <c r="K39" s="37">
        <f t="shared" si="4"/>
        <v>0</v>
      </c>
      <c r="L39" s="37">
        <f t="shared" si="5"/>
        <v>0</v>
      </c>
      <c r="M39" s="37">
        <f t="shared" si="6"/>
        <v>0</v>
      </c>
      <c r="N39" s="37">
        <f t="shared" si="7"/>
        <v>0</v>
      </c>
      <c r="O39" s="37">
        <f t="shared" si="8"/>
        <v>0</v>
      </c>
      <c r="P39" s="37">
        <f t="shared" si="9"/>
        <v>0</v>
      </c>
      <c r="Q39" s="37">
        <f t="shared" si="10"/>
        <v>0</v>
      </c>
      <c r="R39" s="37">
        <f t="shared" si="11"/>
        <v>0</v>
      </c>
      <c r="S39" s="37">
        <f t="shared" si="12"/>
        <v>0</v>
      </c>
      <c r="T39" s="37">
        <f t="shared" si="13"/>
        <v>0</v>
      </c>
      <c r="U39" s="37">
        <f t="shared" si="14"/>
        <v>0</v>
      </c>
      <c r="V39" s="37">
        <f t="shared" si="15"/>
        <v>0</v>
      </c>
      <c r="W39" s="1" t="str">
        <f t="shared" si="19"/>
        <v>LT</v>
      </c>
      <c r="X39" s="37"/>
      <c r="Y39" s="24">
        <v>3.5</v>
      </c>
      <c r="Z39" s="25">
        <f t="shared" si="20"/>
        <v>2.2799999999999998</v>
      </c>
    </row>
    <row r="40" spans="2:26" x14ac:dyDescent="0.25">
      <c r="B40" s="3" t="s">
        <v>28</v>
      </c>
      <c r="C40" s="30">
        <v>37408</v>
      </c>
      <c r="D40" s="21"/>
      <c r="E40" s="22" t="str">
        <f t="shared" si="25"/>
        <v xml:space="preserve"> </v>
      </c>
      <c r="F40" s="23" t="str">
        <f t="shared" si="18"/>
        <v xml:space="preserve"> - </v>
      </c>
      <c r="G40" s="29">
        <v>1.43</v>
      </c>
      <c r="H40" s="304">
        <f t="shared" si="2"/>
        <v>0</v>
      </c>
      <c r="I40" s="304" t="str">
        <f t="shared" si="3"/>
        <v xml:space="preserve"> - </v>
      </c>
      <c r="J40" s="306">
        <v>42349</v>
      </c>
      <c r="K40" s="37">
        <f t="shared" si="4"/>
        <v>0</v>
      </c>
      <c r="L40" s="37">
        <f t="shared" si="5"/>
        <v>0</v>
      </c>
      <c r="M40" s="37">
        <f t="shared" si="6"/>
        <v>0</v>
      </c>
      <c r="N40" s="37">
        <f t="shared" si="7"/>
        <v>0</v>
      </c>
      <c r="O40" s="37">
        <f t="shared" si="8"/>
        <v>0</v>
      </c>
      <c r="P40" s="37">
        <f t="shared" si="9"/>
        <v>0</v>
      </c>
      <c r="Q40" s="37">
        <f t="shared" si="10"/>
        <v>0</v>
      </c>
      <c r="R40" s="37">
        <f t="shared" si="11"/>
        <v>0</v>
      </c>
      <c r="S40" s="37">
        <f t="shared" si="12"/>
        <v>0</v>
      </c>
      <c r="T40" s="37">
        <f t="shared" si="13"/>
        <v>0</v>
      </c>
      <c r="U40" s="37">
        <f t="shared" si="14"/>
        <v>0</v>
      </c>
      <c r="V40" s="37">
        <f t="shared" si="15"/>
        <v>0</v>
      </c>
      <c r="W40" s="1" t="str">
        <f t="shared" si="19"/>
        <v>LT</v>
      </c>
      <c r="X40" s="37"/>
      <c r="Y40" s="24">
        <v>3.5</v>
      </c>
      <c r="Z40" s="25">
        <f t="shared" si="20"/>
        <v>2.2799999999999998</v>
      </c>
    </row>
    <row r="41" spans="2:26" x14ac:dyDescent="0.25">
      <c r="B41" s="3" t="s">
        <v>100</v>
      </c>
      <c r="C41" s="30">
        <v>37681</v>
      </c>
      <c r="D41" s="21"/>
      <c r="E41" s="22" t="str">
        <f>IF(D$14="No"," ",IF(D$15="PLEASE SELECT"," ",IF(D$15="Yes",Y41,Z41)))</f>
        <v xml:space="preserve"> </v>
      </c>
      <c r="F41" s="23" t="str">
        <f t="shared" si="18"/>
        <v xml:space="preserve"> - </v>
      </c>
      <c r="G41" s="29">
        <v>1.58</v>
      </c>
      <c r="H41" s="304">
        <f t="shared" si="2"/>
        <v>0</v>
      </c>
      <c r="I41" s="304" t="str">
        <f t="shared" si="3"/>
        <v xml:space="preserve"> - </v>
      </c>
      <c r="J41" s="306">
        <v>42349</v>
      </c>
      <c r="K41" s="37">
        <f t="shared" ref="K41:K74" si="30">IF(O41&gt;0,0,IF($D$13="YES",IF(E41=" ",0,I41*E$6),IF(E41=" ",0,I41*$K$6)))</f>
        <v>0</v>
      </c>
      <c r="L41" s="37">
        <f t="shared" ref="L41:L74" si="31">IF(O41&gt;0,0,IF(O41&gt;0,0,IF($D$13="YES",IF($E41=" ",0,I41*$E$7),IF($E41=" ",0,I41*$K$7))))</f>
        <v>0</v>
      </c>
      <c r="M41" s="37">
        <f t="shared" ref="M41:M74" si="32">IF(O41&gt;0,0,IF(O41&gt;0,0,IF($D$13="YES",IF($E41=" ",0,I41*$E$8),IF($E41=" ",0,I41*$K$8))))</f>
        <v>0</v>
      </c>
      <c r="N41" s="37">
        <f t="shared" ref="N41:N74" si="33">IF(O41&gt;0,0,IF(O41&gt;0,0,IF($D$13="YES",IF($E41=" ",0,I41*$E$9),IF($E41=" ",0,I41*$K$9))))</f>
        <v>0</v>
      </c>
      <c r="O41" s="37">
        <f t="shared" ref="O41:O74" si="34">IF(J41=J$18,0,D41*8.91*1.5439)</f>
        <v>0</v>
      </c>
      <c r="P41" s="37">
        <f t="shared" ref="P41:P74" si="35">IF(O41&gt;0,0,IF($D$13="YES",$D41*D$6,$D41*J$6))</f>
        <v>0</v>
      </c>
      <c r="Q41" s="37">
        <f t="shared" ref="Q41:Q74" si="36">IF(O41&gt;0,0,IF($D$13="YES",$D41*D$7,$D41*J$7))</f>
        <v>0</v>
      </c>
      <c r="R41" s="37">
        <f t="shared" ref="R41:R74" si="37">IF(O41&gt;0,0,IF($D$13="YES",$D41*D$8,$D41*J$8))</f>
        <v>0</v>
      </c>
      <c r="S41" s="37">
        <f t="shared" ref="S41:S74" si="38">IF(O41&gt;0,0,IF($D$13="YES",$D41*D$9,$D41*J$9))</f>
        <v>0</v>
      </c>
      <c r="T41" s="37">
        <f t="shared" si="13"/>
        <v>0</v>
      </c>
      <c r="U41" s="37">
        <f t="shared" ref="U41:U74" si="39">IF(O41=0,Q41-L41,0)</f>
        <v>0</v>
      </c>
      <c r="V41" s="37">
        <f t="shared" ref="V41:V74" si="40">T41+U41</f>
        <v>0</v>
      </c>
      <c r="W41" s="1" t="str">
        <f t="shared" si="19"/>
        <v>LT</v>
      </c>
      <c r="X41" s="37"/>
      <c r="Y41" s="24">
        <v>3.75</v>
      </c>
      <c r="Z41" s="25">
        <f t="shared" si="20"/>
        <v>2.4500000000000002</v>
      </c>
    </row>
    <row r="42" spans="2:26" x14ac:dyDescent="0.25">
      <c r="B42" s="3" t="s">
        <v>29</v>
      </c>
      <c r="C42" s="28">
        <v>37802</v>
      </c>
      <c r="D42" s="21"/>
      <c r="E42" s="22" t="str">
        <f t="shared" si="25"/>
        <v xml:space="preserve"> </v>
      </c>
      <c r="F42" s="23" t="str">
        <f t="shared" si="18"/>
        <v xml:space="preserve"> - </v>
      </c>
      <c r="G42" s="29">
        <v>1.58</v>
      </c>
      <c r="H42" s="304">
        <f t="shared" si="2"/>
        <v>0</v>
      </c>
      <c r="I42" s="304" t="str">
        <f t="shared" si="3"/>
        <v xml:space="preserve"> - </v>
      </c>
      <c r="J42" s="306">
        <v>42349</v>
      </c>
      <c r="K42" s="37">
        <f t="shared" si="30"/>
        <v>0</v>
      </c>
      <c r="L42" s="37">
        <f t="shared" si="31"/>
        <v>0</v>
      </c>
      <c r="M42" s="37">
        <f t="shared" si="32"/>
        <v>0</v>
      </c>
      <c r="N42" s="37">
        <f t="shared" si="33"/>
        <v>0</v>
      </c>
      <c r="O42" s="37">
        <f t="shared" si="34"/>
        <v>0</v>
      </c>
      <c r="P42" s="37">
        <f t="shared" si="35"/>
        <v>0</v>
      </c>
      <c r="Q42" s="37">
        <f t="shared" si="36"/>
        <v>0</v>
      </c>
      <c r="R42" s="37">
        <f t="shared" si="37"/>
        <v>0</v>
      </c>
      <c r="S42" s="37">
        <f t="shared" si="38"/>
        <v>0</v>
      </c>
      <c r="T42" s="37">
        <f t="shared" si="13"/>
        <v>0</v>
      </c>
      <c r="U42" s="37">
        <f t="shared" si="39"/>
        <v>0</v>
      </c>
      <c r="V42" s="37">
        <f t="shared" si="40"/>
        <v>0</v>
      </c>
      <c r="W42" s="1" t="str">
        <f t="shared" si="19"/>
        <v>LT</v>
      </c>
      <c r="X42" s="37"/>
      <c r="Y42" s="24">
        <v>3.75</v>
      </c>
      <c r="Z42" s="25">
        <f t="shared" si="20"/>
        <v>2.4500000000000002</v>
      </c>
    </row>
    <row r="43" spans="2:26" x14ac:dyDescent="0.25">
      <c r="B43" s="3" t="s">
        <v>101</v>
      </c>
      <c r="C43" s="28">
        <v>38047</v>
      </c>
      <c r="D43" s="21"/>
      <c r="E43" s="22" t="str">
        <f t="shared" si="25"/>
        <v xml:space="preserve"> </v>
      </c>
      <c r="F43" s="23" t="str">
        <f t="shared" si="18"/>
        <v xml:space="preserve"> - </v>
      </c>
      <c r="G43" s="29">
        <v>1.82</v>
      </c>
      <c r="H43" s="304">
        <f t="shared" si="2"/>
        <v>0</v>
      </c>
      <c r="I43" s="304" t="str">
        <f t="shared" si="3"/>
        <v xml:space="preserve"> - </v>
      </c>
      <c r="J43" s="306">
        <v>42349</v>
      </c>
      <c r="K43" s="37">
        <f t="shared" si="30"/>
        <v>0</v>
      </c>
      <c r="L43" s="37">
        <f t="shared" si="31"/>
        <v>0</v>
      </c>
      <c r="M43" s="37">
        <f t="shared" si="32"/>
        <v>0</v>
      </c>
      <c r="N43" s="37">
        <f t="shared" si="33"/>
        <v>0</v>
      </c>
      <c r="O43" s="37">
        <f t="shared" si="34"/>
        <v>0</v>
      </c>
      <c r="P43" s="37">
        <f t="shared" si="35"/>
        <v>0</v>
      </c>
      <c r="Q43" s="37">
        <f t="shared" si="36"/>
        <v>0</v>
      </c>
      <c r="R43" s="37">
        <f t="shared" si="37"/>
        <v>0</v>
      </c>
      <c r="S43" s="37">
        <f t="shared" si="38"/>
        <v>0</v>
      </c>
      <c r="T43" s="37">
        <f t="shared" si="13"/>
        <v>0</v>
      </c>
      <c r="U43" s="37">
        <f t="shared" si="39"/>
        <v>0</v>
      </c>
      <c r="V43" s="37">
        <f t="shared" si="40"/>
        <v>0</v>
      </c>
      <c r="W43" s="1" t="str">
        <f t="shared" si="19"/>
        <v>LT</v>
      </c>
      <c r="X43" s="37"/>
      <c r="Y43" s="24">
        <v>3.9</v>
      </c>
      <c r="Z43" s="25">
        <f t="shared" si="20"/>
        <v>2.54</v>
      </c>
    </row>
    <row r="44" spans="2:26" x14ac:dyDescent="0.25">
      <c r="B44" s="3" t="s">
        <v>30</v>
      </c>
      <c r="C44" s="28">
        <v>38096</v>
      </c>
      <c r="D44" s="21"/>
      <c r="E44" s="22" t="str">
        <f t="shared" si="25"/>
        <v xml:space="preserve"> </v>
      </c>
      <c r="F44" s="23" t="str">
        <f t="shared" si="18"/>
        <v xml:space="preserve"> - </v>
      </c>
      <c r="G44" s="29">
        <v>1.82</v>
      </c>
      <c r="H44" s="304">
        <f t="shared" si="2"/>
        <v>0</v>
      </c>
      <c r="I44" s="304" t="str">
        <f t="shared" si="3"/>
        <v xml:space="preserve"> - </v>
      </c>
      <c r="J44" s="306">
        <v>42349</v>
      </c>
      <c r="K44" s="37">
        <f t="shared" si="30"/>
        <v>0</v>
      </c>
      <c r="L44" s="37">
        <f t="shared" si="31"/>
        <v>0</v>
      </c>
      <c r="M44" s="37">
        <f t="shared" si="32"/>
        <v>0</v>
      </c>
      <c r="N44" s="37">
        <f t="shared" si="33"/>
        <v>0</v>
      </c>
      <c r="O44" s="37">
        <f t="shared" si="34"/>
        <v>0</v>
      </c>
      <c r="P44" s="37">
        <f t="shared" si="35"/>
        <v>0</v>
      </c>
      <c r="Q44" s="37">
        <f t="shared" si="36"/>
        <v>0</v>
      </c>
      <c r="R44" s="37">
        <f t="shared" si="37"/>
        <v>0</v>
      </c>
      <c r="S44" s="37">
        <f t="shared" si="38"/>
        <v>0</v>
      </c>
      <c r="T44" s="37">
        <f t="shared" si="13"/>
        <v>0</v>
      </c>
      <c r="U44" s="37">
        <f t="shared" si="39"/>
        <v>0</v>
      </c>
      <c r="V44" s="37">
        <f t="shared" si="40"/>
        <v>0</v>
      </c>
      <c r="W44" s="1" t="str">
        <f t="shared" si="19"/>
        <v>LT</v>
      </c>
      <c r="X44" s="37"/>
      <c r="Y44" s="24">
        <v>3.9</v>
      </c>
      <c r="Z44" s="25">
        <f t="shared" si="20"/>
        <v>2.54</v>
      </c>
    </row>
    <row r="45" spans="2:26" x14ac:dyDescent="0.25">
      <c r="B45" s="3" t="s">
        <v>31</v>
      </c>
      <c r="C45" s="28">
        <v>38499</v>
      </c>
      <c r="D45" s="21"/>
      <c r="E45" s="22" t="str">
        <f t="shared" si="25"/>
        <v xml:space="preserve"> </v>
      </c>
      <c r="F45" s="23" t="str">
        <f t="shared" si="18"/>
        <v xml:space="preserve"> - </v>
      </c>
      <c r="G45" s="29">
        <v>1.8847</v>
      </c>
      <c r="H45" s="304">
        <f t="shared" si="2"/>
        <v>0</v>
      </c>
      <c r="I45" s="304" t="str">
        <f t="shared" si="3"/>
        <v xml:space="preserve"> - </v>
      </c>
      <c r="J45" s="306">
        <v>42349</v>
      </c>
      <c r="K45" s="37">
        <f t="shared" si="30"/>
        <v>0</v>
      </c>
      <c r="L45" s="37">
        <f t="shared" si="31"/>
        <v>0</v>
      </c>
      <c r="M45" s="37">
        <f t="shared" si="32"/>
        <v>0</v>
      </c>
      <c r="N45" s="37">
        <f t="shared" si="33"/>
        <v>0</v>
      </c>
      <c r="O45" s="37">
        <f t="shared" si="34"/>
        <v>0</v>
      </c>
      <c r="P45" s="37">
        <f t="shared" si="35"/>
        <v>0</v>
      </c>
      <c r="Q45" s="37">
        <f t="shared" si="36"/>
        <v>0</v>
      </c>
      <c r="R45" s="37">
        <f t="shared" si="37"/>
        <v>0</v>
      </c>
      <c r="S45" s="37">
        <f t="shared" si="38"/>
        <v>0</v>
      </c>
      <c r="T45" s="37">
        <f t="shared" si="13"/>
        <v>0</v>
      </c>
      <c r="U45" s="37">
        <f t="shared" si="39"/>
        <v>0</v>
      </c>
      <c r="V45" s="37">
        <f t="shared" si="40"/>
        <v>0</v>
      </c>
      <c r="W45" s="1" t="str">
        <f t="shared" si="19"/>
        <v>LT</v>
      </c>
      <c r="X45" s="37"/>
      <c r="Y45" s="24">
        <v>4.3</v>
      </c>
      <c r="Z45" s="25">
        <f t="shared" si="20"/>
        <v>2.8</v>
      </c>
    </row>
    <row r="46" spans="2:26" x14ac:dyDescent="0.25">
      <c r="B46" s="3" t="s">
        <v>32</v>
      </c>
      <c r="C46" s="28">
        <v>38533</v>
      </c>
      <c r="D46" s="21"/>
      <c r="E46" s="22" t="str">
        <f t="shared" si="25"/>
        <v xml:space="preserve"> </v>
      </c>
      <c r="F46" s="23" t="str">
        <f t="shared" si="18"/>
        <v xml:space="preserve"> - </v>
      </c>
      <c r="G46" s="29">
        <v>1.8847</v>
      </c>
      <c r="H46" s="304">
        <f t="shared" si="2"/>
        <v>0</v>
      </c>
      <c r="I46" s="304" t="str">
        <f t="shared" si="3"/>
        <v xml:space="preserve"> - </v>
      </c>
      <c r="J46" s="306">
        <v>42349</v>
      </c>
      <c r="K46" s="37">
        <f t="shared" si="30"/>
        <v>0</v>
      </c>
      <c r="L46" s="37">
        <f t="shared" si="31"/>
        <v>0</v>
      </c>
      <c r="M46" s="37">
        <f t="shared" si="32"/>
        <v>0</v>
      </c>
      <c r="N46" s="37">
        <f t="shared" si="33"/>
        <v>0</v>
      </c>
      <c r="O46" s="37">
        <f t="shared" si="34"/>
        <v>0</v>
      </c>
      <c r="P46" s="37">
        <f t="shared" si="35"/>
        <v>0</v>
      </c>
      <c r="Q46" s="37">
        <f t="shared" si="36"/>
        <v>0</v>
      </c>
      <c r="R46" s="37">
        <f t="shared" si="37"/>
        <v>0</v>
      </c>
      <c r="S46" s="37">
        <f t="shared" si="38"/>
        <v>0</v>
      </c>
      <c r="T46" s="37">
        <f t="shared" si="13"/>
        <v>0</v>
      </c>
      <c r="U46" s="37">
        <f t="shared" si="39"/>
        <v>0</v>
      </c>
      <c r="V46" s="37">
        <f t="shared" si="40"/>
        <v>0</v>
      </c>
      <c r="W46" s="1" t="str">
        <f t="shared" si="19"/>
        <v>LT</v>
      </c>
      <c r="X46" s="37"/>
      <c r="Y46" s="24">
        <v>4.3</v>
      </c>
      <c r="Z46" s="25">
        <f t="shared" si="20"/>
        <v>2.8</v>
      </c>
    </row>
    <row r="47" spans="2:26" x14ac:dyDescent="0.25">
      <c r="B47" s="3" t="s">
        <v>102</v>
      </c>
      <c r="C47" s="28">
        <v>38810</v>
      </c>
      <c r="D47" s="21"/>
      <c r="E47" s="22" t="str">
        <f t="shared" si="25"/>
        <v xml:space="preserve"> </v>
      </c>
      <c r="F47" s="23" t="str">
        <f t="shared" si="18"/>
        <v xml:space="preserve"> - </v>
      </c>
      <c r="G47" s="29">
        <v>1.77</v>
      </c>
      <c r="H47" s="304">
        <f t="shared" si="2"/>
        <v>0</v>
      </c>
      <c r="I47" s="304" t="str">
        <f t="shared" si="3"/>
        <v xml:space="preserve"> - </v>
      </c>
      <c r="J47" s="306">
        <v>42349</v>
      </c>
      <c r="K47" s="37">
        <f t="shared" si="30"/>
        <v>0</v>
      </c>
      <c r="L47" s="37">
        <f t="shared" si="31"/>
        <v>0</v>
      </c>
      <c r="M47" s="37">
        <f t="shared" si="32"/>
        <v>0</v>
      </c>
      <c r="N47" s="37">
        <f t="shared" si="33"/>
        <v>0</v>
      </c>
      <c r="O47" s="37">
        <f t="shared" si="34"/>
        <v>0</v>
      </c>
      <c r="P47" s="37">
        <f t="shared" si="35"/>
        <v>0</v>
      </c>
      <c r="Q47" s="37">
        <f t="shared" si="36"/>
        <v>0</v>
      </c>
      <c r="R47" s="37">
        <f t="shared" si="37"/>
        <v>0</v>
      </c>
      <c r="S47" s="37">
        <f t="shared" si="38"/>
        <v>0</v>
      </c>
      <c r="T47" s="37">
        <f t="shared" si="13"/>
        <v>0</v>
      </c>
      <c r="U47" s="37">
        <f t="shared" si="39"/>
        <v>0</v>
      </c>
      <c r="V47" s="37">
        <f t="shared" si="40"/>
        <v>0</v>
      </c>
      <c r="W47" s="1" t="str">
        <f t="shared" si="19"/>
        <v>LT</v>
      </c>
      <c r="X47" s="37"/>
      <c r="Y47" s="24">
        <v>5</v>
      </c>
      <c r="Z47" s="25">
        <f t="shared" si="20"/>
        <v>3.26</v>
      </c>
    </row>
    <row r="48" spans="2:26" x14ac:dyDescent="0.25">
      <c r="B48" s="3" t="s">
        <v>33</v>
      </c>
      <c r="C48" s="28">
        <v>38828</v>
      </c>
      <c r="D48" s="21"/>
      <c r="E48" s="22" t="str">
        <f t="shared" si="25"/>
        <v xml:space="preserve"> </v>
      </c>
      <c r="F48" s="23" t="str">
        <f>IF(OR(E48="N/A",E48=" ",D48=" ")," - ",IF(D48*E48&lt;1000.01,0,CEILING(D48*E48*0.005,5)))</f>
        <v xml:space="preserve"> - </v>
      </c>
      <c r="G48" s="29">
        <v>1.77</v>
      </c>
      <c r="H48" s="304">
        <f t="shared" si="2"/>
        <v>0</v>
      </c>
      <c r="I48" s="304" t="str">
        <f t="shared" si="3"/>
        <v xml:space="preserve"> - </v>
      </c>
      <c r="J48" s="306">
        <v>42349</v>
      </c>
      <c r="K48" s="37">
        <f t="shared" si="30"/>
        <v>0</v>
      </c>
      <c r="L48" s="37">
        <f t="shared" si="31"/>
        <v>0</v>
      </c>
      <c r="M48" s="37">
        <f t="shared" si="32"/>
        <v>0</v>
      </c>
      <c r="N48" s="37">
        <f t="shared" si="33"/>
        <v>0</v>
      </c>
      <c r="O48" s="37">
        <f t="shared" si="34"/>
        <v>0</v>
      </c>
      <c r="P48" s="37">
        <f t="shared" si="35"/>
        <v>0</v>
      </c>
      <c r="Q48" s="37">
        <f t="shared" si="36"/>
        <v>0</v>
      </c>
      <c r="R48" s="37">
        <f t="shared" si="37"/>
        <v>0</v>
      </c>
      <c r="S48" s="37">
        <f t="shared" si="38"/>
        <v>0</v>
      </c>
      <c r="T48" s="37">
        <f t="shared" si="13"/>
        <v>0</v>
      </c>
      <c r="U48" s="37">
        <f t="shared" si="39"/>
        <v>0</v>
      </c>
      <c r="V48" s="37">
        <f t="shared" si="40"/>
        <v>0</v>
      </c>
      <c r="W48" s="1" t="str">
        <f t="shared" si="19"/>
        <v>LT</v>
      </c>
      <c r="X48" s="37"/>
      <c r="Y48" s="24">
        <v>5</v>
      </c>
      <c r="Z48" s="25">
        <f t="shared" si="20"/>
        <v>3.26</v>
      </c>
    </row>
    <row r="49" spans="2:26" x14ac:dyDescent="0.25">
      <c r="B49" s="3" t="s">
        <v>34</v>
      </c>
      <c r="C49" s="28">
        <v>38828</v>
      </c>
      <c r="D49" s="21"/>
      <c r="E49" s="22" t="str">
        <f t="shared" si="25"/>
        <v xml:space="preserve"> </v>
      </c>
      <c r="F49" s="23" t="str">
        <f t="shared" si="18"/>
        <v xml:space="preserve"> - </v>
      </c>
      <c r="G49" s="29">
        <v>1.77</v>
      </c>
      <c r="H49" s="304">
        <f t="shared" si="2"/>
        <v>0</v>
      </c>
      <c r="I49" s="304" t="str">
        <f t="shared" si="3"/>
        <v xml:space="preserve"> - </v>
      </c>
      <c r="J49" s="306">
        <v>42349</v>
      </c>
      <c r="K49" s="37">
        <f t="shared" si="30"/>
        <v>0</v>
      </c>
      <c r="L49" s="37">
        <f t="shared" si="31"/>
        <v>0</v>
      </c>
      <c r="M49" s="37">
        <f t="shared" si="32"/>
        <v>0</v>
      </c>
      <c r="N49" s="37">
        <f t="shared" si="33"/>
        <v>0</v>
      </c>
      <c r="O49" s="37">
        <f t="shared" si="34"/>
        <v>0</v>
      </c>
      <c r="P49" s="37">
        <f t="shared" si="35"/>
        <v>0</v>
      </c>
      <c r="Q49" s="37">
        <f t="shared" si="36"/>
        <v>0</v>
      </c>
      <c r="R49" s="37">
        <f t="shared" si="37"/>
        <v>0</v>
      </c>
      <c r="S49" s="37">
        <f t="shared" si="38"/>
        <v>0</v>
      </c>
      <c r="T49" s="37">
        <f t="shared" si="13"/>
        <v>0</v>
      </c>
      <c r="U49" s="37">
        <f t="shared" si="39"/>
        <v>0</v>
      </c>
      <c r="V49" s="37">
        <f t="shared" si="40"/>
        <v>0</v>
      </c>
      <c r="W49" s="1" t="str">
        <f t="shared" si="19"/>
        <v>LT</v>
      </c>
      <c r="X49" s="37"/>
      <c r="Y49" s="24">
        <v>5</v>
      </c>
      <c r="Z49" s="25">
        <f t="shared" si="20"/>
        <v>3.26</v>
      </c>
    </row>
    <row r="50" spans="2:26" x14ac:dyDescent="0.25">
      <c r="B50" s="3" t="s">
        <v>224</v>
      </c>
      <c r="C50" s="28">
        <v>39174</v>
      </c>
      <c r="D50" s="21"/>
      <c r="E50" s="22" t="str">
        <f t="shared" si="25"/>
        <v xml:space="preserve"> </v>
      </c>
      <c r="F50" s="299"/>
      <c r="G50" s="29">
        <v>1.9514</v>
      </c>
      <c r="H50" s="304">
        <f t="shared" si="2"/>
        <v>0</v>
      </c>
      <c r="I50" s="304" t="str">
        <f t="shared" si="3"/>
        <v xml:space="preserve"> - </v>
      </c>
      <c r="J50" s="306">
        <v>42349</v>
      </c>
      <c r="K50" s="37">
        <f t="shared" si="30"/>
        <v>0</v>
      </c>
      <c r="L50" s="37">
        <f t="shared" si="31"/>
        <v>0</v>
      </c>
      <c r="M50" s="37">
        <f t="shared" si="32"/>
        <v>0</v>
      </c>
      <c r="N50" s="37">
        <f t="shared" si="33"/>
        <v>0</v>
      </c>
      <c r="O50" s="37">
        <f t="shared" si="34"/>
        <v>0</v>
      </c>
      <c r="P50" s="37">
        <f t="shared" si="35"/>
        <v>0</v>
      </c>
      <c r="Q50" s="37">
        <f t="shared" si="36"/>
        <v>0</v>
      </c>
      <c r="R50" s="37">
        <f t="shared" si="37"/>
        <v>0</v>
      </c>
      <c r="S50" s="37">
        <f t="shared" si="38"/>
        <v>0</v>
      </c>
      <c r="T50" s="37">
        <f t="shared" si="13"/>
        <v>0</v>
      </c>
      <c r="U50" s="37">
        <f t="shared" si="39"/>
        <v>0</v>
      </c>
      <c r="V50" s="37">
        <f t="shared" si="40"/>
        <v>0</v>
      </c>
      <c r="W50" s="1" t="str">
        <f t="shared" ref="W50" si="41">IF(AND(J50&gt;0,J50-C50&lt;366),"ST",IF(AND(J50&gt;0,J50-C50&gt;365),"LT","-"))</f>
        <v>LT</v>
      </c>
      <c r="X50" s="37"/>
      <c r="Y50" s="24">
        <v>6.38</v>
      </c>
      <c r="Z50" s="25">
        <f t="shared" ref="Z50" si="42">ROUND(5.49/8.42*Y50,2)</f>
        <v>4.16</v>
      </c>
    </row>
    <row r="51" spans="2:26" x14ac:dyDescent="0.25">
      <c r="B51" s="3" t="s">
        <v>35</v>
      </c>
      <c r="C51" s="28">
        <v>39196</v>
      </c>
      <c r="D51" s="21"/>
      <c r="E51" s="22" t="str">
        <f t="shared" si="25"/>
        <v xml:space="preserve"> </v>
      </c>
      <c r="F51" s="23" t="str">
        <f>IF(OR(E51="N/A",E51=" ",D51=" ")," - ",IF(D51*E51&lt;1000.01,0,CEILING(D51*E51*0.005,5)))</f>
        <v xml:space="preserve"> - </v>
      </c>
      <c r="G51" s="29">
        <v>1.9514</v>
      </c>
      <c r="H51" s="304">
        <f t="shared" si="2"/>
        <v>0</v>
      </c>
      <c r="I51" s="304" t="str">
        <f t="shared" si="3"/>
        <v xml:space="preserve"> - </v>
      </c>
      <c r="J51" s="306">
        <v>42349</v>
      </c>
      <c r="K51" s="37">
        <f t="shared" si="30"/>
        <v>0</v>
      </c>
      <c r="L51" s="37">
        <f t="shared" si="31"/>
        <v>0</v>
      </c>
      <c r="M51" s="37">
        <f t="shared" si="32"/>
        <v>0</v>
      </c>
      <c r="N51" s="37">
        <f t="shared" si="33"/>
        <v>0</v>
      </c>
      <c r="O51" s="37">
        <f t="shared" si="34"/>
        <v>0</v>
      </c>
      <c r="P51" s="37">
        <f t="shared" si="35"/>
        <v>0</v>
      </c>
      <c r="Q51" s="37">
        <f t="shared" si="36"/>
        <v>0</v>
      </c>
      <c r="R51" s="37">
        <f t="shared" si="37"/>
        <v>0</v>
      </c>
      <c r="S51" s="37">
        <f t="shared" si="38"/>
        <v>0</v>
      </c>
      <c r="T51" s="37">
        <f t="shared" si="13"/>
        <v>0</v>
      </c>
      <c r="U51" s="37">
        <f t="shared" si="39"/>
        <v>0</v>
      </c>
      <c r="V51" s="37">
        <f t="shared" si="40"/>
        <v>0</v>
      </c>
      <c r="W51" s="1" t="str">
        <f t="shared" si="19"/>
        <v>LT</v>
      </c>
      <c r="X51" s="37"/>
      <c r="Y51" s="24">
        <v>6.38</v>
      </c>
      <c r="Z51" s="25">
        <f t="shared" si="20"/>
        <v>4.16</v>
      </c>
    </row>
    <row r="52" spans="2:26" x14ac:dyDescent="0.25">
      <c r="B52" s="3" t="s">
        <v>36</v>
      </c>
      <c r="C52" s="28">
        <v>39196</v>
      </c>
      <c r="D52" s="21"/>
      <c r="E52" s="22" t="str">
        <f t="shared" si="25"/>
        <v xml:space="preserve"> </v>
      </c>
      <c r="F52" s="23" t="str">
        <f t="shared" si="18"/>
        <v xml:space="preserve"> - </v>
      </c>
      <c r="G52" s="29">
        <v>1.9514</v>
      </c>
      <c r="H52" s="304">
        <f t="shared" si="2"/>
        <v>0</v>
      </c>
      <c r="I52" s="304" t="str">
        <f t="shared" si="3"/>
        <v xml:space="preserve"> - </v>
      </c>
      <c r="J52" s="306">
        <v>42349</v>
      </c>
      <c r="K52" s="37">
        <f t="shared" si="30"/>
        <v>0</v>
      </c>
      <c r="L52" s="37">
        <f t="shared" si="31"/>
        <v>0</v>
      </c>
      <c r="M52" s="37">
        <f t="shared" si="32"/>
        <v>0</v>
      </c>
      <c r="N52" s="37">
        <f t="shared" si="33"/>
        <v>0</v>
      </c>
      <c r="O52" s="37">
        <f t="shared" si="34"/>
        <v>0</v>
      </c>
      <c r="P52" s="37">
        <f t="shared" si="35"/>
        <v>0</v>
      </c>
      <c r="Q52" s="37">
        <f t="shared" si="36"/>
        <v>0</v>
      </c>
      <c r="R52" s="37">
        <f t="shared" si="37"/>
        <v>0</v>
      </c>
      <c r="S52" s="37">
        <f t="shared" si="38"/>
        <v>0</v>
      </c>
      <c r="T52" s="37">
        <f t="shared" si="13"/>
        <v>0</v>
      </c>
      <c r="U52" s="37">
        <f t="shared" si="39"/>
        <v>0</v>
      </c>
      <c r="V52" s="37">
        <f t="shared" si="40"/>
        <v>0</v>
      </c>
      <c r="W52" s="1" t="str">
        <f t="shared" si="19"/>
        <v>LT</v>
      </c>
      <c r="X52" s="37"/>
      <c r="Y52" s="24">
        <v>6.38</v>
      </c>
      <c r="Z52" s="25">
        <f t="shared" si="20"/>
        <v>4.16</v>
      </c>
    </row>
    <row r="53" spans="2:26" x14ac:dyDescent="0.25">
      <c r="B53" s="3" t="s">
        <v>37</v>
      </c>
      <c r="C53" s="28">
        <v>39706</v>
      </c>
      <c r="D53" s="21"/>
      <c r="E53" s="22">
        <f t="shared" ref="E53:E77" si="43">IF(D$14="No",Y53,IF(D$15="Yes",Y53,Z53))</f>
        <v>5.5</v>
      </c>
      <c r="F53" s="23">
        <f t="shared" si="18"/>
        <v>0</v>
      </c>
      <c r="G53" s="29">
        <v>1.8668</v>
      </c>
      <c r="H53" s="304">
        <f>IF(J53=J$18,0,IF(OR(E53="N/A",E53=" ",D53=" ")," - ",G53*(D53*E53+F53)))</f>
        <v>0</v>
      </c>
      <c r="I53" s="304">
        <f>IF(J53=J$18,IF(OR(E53="N/A",E53=" ",D53=" ")," - ",G53*(D53*E53+F53)),0)</f>
        <v>0</v>
      </c>
      <c r="J53" s="306">
        <v>42349</v>
      </c>
      <c r="K53" s="37">
        <f t="shared" si="30"/>
        <v>0</v>
      </c>
      <c r="L53" s="37">
        <f t="shared" si="31"/>
        <v>0</v>
      </c>
      <c r="M53" s="37">
        <f t="shared" si="32"/>
        <v>0</v>
      </c>
      <c r="N53" s="37">
        <f t="shared" si="33"/>
        <v>0</v>
      </c>
      <c r="O53" s="37">
        <f t="shared" si="34"/>
        <v>0</v>
      </c>
      <c r="P53" s="37">
        <f t="shared" si="35"/>
        <v>0</v>
      </c>
      <c r="Q53" s="37">
        <f t="shared" si="36"/>
        <v>0</v>
      </c>
      <c r="R53" s="37">
        <f t="shared" si="37"/>
        <v>0</v>
      </c>
      <c r="S53" s="37">
        <f t="shared" si="38"/>
        <v>0</v>
      </c>
      <c r="T53" s="37">
        <f t="shared" si="13"/>
        <v>0</v>
      </c>
      <c r="U53" s="37">
        <f t="shared" si="39"/>
        <v>0</v>
      </c>
      <c r="V53" s="37">
        <f t="shared" si="40"/>
        <v>0</v>
      </c>
      <c r="W53" s="1" t="str">
        <f t="shared" si="19"/>
        <v>LT</v>
      </c>
      <c r="X53" s="37"/>
      <c r="Y53" s="24">
        <v>5.5</v>
      </c>
      <c r="Z53" s="31">
        <v>5.5</v>
      </c>
    </row>
    <row r="54" spans="2:26" x14ac:dyDescent="0.25">
      <c r="B54" s="3" t="s">
        <v>255</v>
      </c>
      <c r="C54" s="28">
        <v>39729</v>
      </c>
      <c r="D54" s="21"/>
      <c r="E54" s="22">
        <v>5.5</v>
      </c>
      <c r="F54" s="23">
        <f t="shared" si="18"/>
        <v>0</v>
      </c>
      <c r="G54" s="29">
        <v>1.8668</v>
      </c>
      <c r="H54" s="304">
        <f t="shared" ref="H54:H67" si="44">IF(J54=J$18,0,IF(OR(E54="N/A",E54=" ",D54=" ")," - ",G54*(D54*E54+F54)))</f>
        <v>0</v>
      </c>
      <c r="I54" s="304">
        <f t="shared" ref="I54:I67" si="45">IF(J54=J$18,IF(OR(E54="N/A",E54=" ",D54=" ")," - ",G54*(D54*E54+F54)),0)</f>
        <v>0</v>
      </c>
      <c r="J54" s="306">
        <v>42349</v>
      </c>
      <c r="K54" s="37">
        <f t="shared" si="30"/>
        <v>0</v>
      </c>
      <c r="L54" s="37">
        <f t="shared" si="31"/>
        <v>0</v>
      </c>
      <c r="M54" s="37">
        <f t="shared" si="32"/>
        <v>0</v>
      </c>
      <c r="N54" s="37">
        <f t="shared" si="33"/>
        <v>0</v>
      </c>
      <c r="O54" s="37">
        <f t="shared" si="34"/>
        <v>0</v>
      </c>
      <c r="P54" s="37">
        <f t="shared" si="35"/>
        <v>0</v>
      </c>
      <c r="Q54" s="37">
        <f t="shared" si="36"/>
        <v>0</v>
      </c>
      <c r="R54" s="37">
        <f t="shared" si="37"/>
        <v>0</v>
      </c>
      <c r="S54" s="37">
        <f t="shared" si="38"/>
        <v>0</v>
      </c>
      <c r="T54" s="37">
        <f t="shared" si="13"/>
        <v>0</v>
      </c>
      <c r="U54" s="37">
        <f t="shared" si="39"/>
        <v>0</v>
      </c>
      <c r="V54" s="37">
        <f t="shared" si="40"/>
        <v>0</v>
      </c>
      <c r="W54" s="1" t="str">
        <f t="shared" si="19"/>
        <v>LT</v>
      </c>
      <c r="X54" s="37"/>
      <c r="Y54" s="24">
        <v>5.5</v>
      </c>
      <c r="Z54" s="25">
        <v>5.5</v>
      </c>
    </row>
    <row r="55" spans="2:26" x14ac:dyDescent="0.25">
      <c r="B55" s="3" t="s">
        <v>38</v>
      </c>
      <c r="C55" s="28">
        <v>39905</v>
      </c>
      <c r="D55" s="21"/>
      <c r="E55" s="22">
        <f t="shared" si="43"/>
        <v>6.88</v>
      </c>
      <c r="F55" s="23">
        <f t="shared" si="18"/>
        <v>0</v>
      </c>
      <c r="G55" s="29">
        <v>1.4353</v>
      </c>
      <c r="H55" s="304">
        <f t="shared" si="44"/>
        <v>0</v>
      </c>
      <c r="I55" s="304">
        <f t="shared" si="45"/>
        <v>0</v>
      </c>
      <c r="J55" s="306">
        <v>42349</v>
      </c>
      <c r="K55" s="37">
        <f t="shared" si="30"/>
        <v>0</v>
      </c>
      <c r="L55" s="37">
        <f t="shared" si="31"/>
        <v>0</v>
      </c>
      <c r="M55" s="37">
        <f t="shared" si="32"/>
        <v>0</v>
      </c>
      <c r="N55" s="37">
        <f t="shared" si="33"/>
        <v>0</v>
      </c>
      <c r="O55" s="37">
        <f t="shared" si="34"/>
        <v>0</v>
      </c>
      <c r="P55" s="37">
        <f t="shared" si="35"/>
        <v>0</v>
      </c>
      <c r="Q55" s="37">
        <f t="shared" si="36"/>
        <v>0</v>
      </c>
      <c r="R55" s="37">
        <f t="shared" si="37"/>
        <v>0</v>
      </c>
      <c r="S55" s="37">
        <f t="shared" si="38"/>
        <v>0</v>
      </c>
      <c r="T55" s="37">
        <f t="shared" si="13"/>
        <v>0</v>
      </c>
      <c r="U55" s="37">
        <f t="shared" si="39"/>
        <v>0</v>
      </c>
      <c r="V55" s="37">
        <f t="shared" si="40"/>
        <v>0</v>
      </c>
      <c r="W55" s="1" t="str">
        <f t="shared" si="19"/>
        <v>LT</v>
      </c>
      <c r="X55" s="37"/>
      <c r="Y55" s="24">
        <v>6.88</v>
      </c>
      <c r="Z55" s="24">
        <v>6.88</v>
      </c>
    </row>
    <row r="56" spans="2:26" s="5" customFormat="1" x14ac:dyDescent="0.25">
      <c r="B56" s="59" t="s">
        <v>39</v>
      </c>
      <c r="C56" s="30">
        <v>39931</v>
      </c>
      <c r="D56" s="21"/>
      <c r="E56" s="60">
        <f t="shared" si="43"/>
        <v>6.88</v>
      </c>
      <c r="F56" s="23">
        <f t="shared" si="18"/>
        <v>0</v>
      </c>
      <c r="G56" s="29">
        <v>1.4353</v>
      </c>
      <c r="H56" s="318">
        <f t="shared" si="44"/>
        <v>0</v>
      </c>
      <c r="I56" s="318">
        <f t="shared" si="45"/>
        <v>0</v>
      </c>
      <c r="J56" s="306">
        <v>42349</v>
      </c>
      <c r="K56" s="37">
        <f t="shared" si="30"/>
        <v>0</v>
      </c>
      <c r="L56" s="37">
        <f t="shared" si="31"/>
        <v>0</v>
      </c>
      <c r="M56" s="37">
        <f t="shared" si="32"/>
        <v>0</v>
      </c>
      <c r="N56" s="37">
        <f t="shared" si="33"/>
        <v>0</v>
      </c>
      <c r="O56" s="37">
        <f t="shared" si="34"/>
        <v>0</v>
      </c>
      <c r="P56" s="37">
        <f t="shared" si="35"/>
        <v>0</v>
      </c>
      <c r="Q56" s="37">
        <f t="shared" si="36"/>
        <v>0</v>
      </c>
      <c r="R56" s="37">
        <f t="shared" si="37"/>
        <v>0</v>
      </c>
      <c r="S56" s="37">
        <f t="shared" si="38"/>
        <v>0</v>
      </c>
      <c r="T56" s="37">
        <f t="shared" si="13"/>
        <v>0</v>
      </c>
      <c r="U56" s="37">
        <f t="shared" si="39"/>
        <v>0</v>
      </c>
      <c r="V56" s="37">
        <f t="shared" si="40"/>
        <v>0</v>
      </c>
      <c r="W56" s="68" t="str">
        <f t="shared" si="19"/>
        <v>LT</v>
      </c>
      <c r="X56" s="69"/>
      <c r="Y56" s="24">
        <v>6.88</v>
      </c>
      <c r="Z56" s="24">
        <v>6.88</v>
      </c>
    </row>
    <row r="57" spans="2:26" s="5" customFormat="1" x14ac:dyDescent="0.25">
      <c r="B57" s="59" t="s">
        <v>271</v>
      </c>
      <c r="C57" s="30">
        <v>40094</v>
      </c>
      <c r="D57" s="21"/>
      <c r="E57" s="60">
        <v>7.16</v>
      </c>
      <c r="F57" s="299"/>
      <c r="G57" s="29">
        <v>1.6295999999999999</v>
      </c>
      <c r="H57" s="318">
        <f t="shared" si="44"/>
        <v>0</v>
      </c>
      <c r="I57" s="318">
        <f t="shared" si="45"/>
        <v>0</v>
      </c>
      <c r="J57" s="306">
        <v>42349</v>
      </c>
      <c r="K57" s="37">
        <f t="shared" si="30"/>
        <v>0</v>
      </c>
      <c r="L57" s="37">
        <f t="shared" si="31"/>
        <v>0</v>
      </c>
      <c r="M57" s="37">
        <f t="shared" si="32"/>
        <v>0</v>
      </c>
      <c r="N57" s="37">
        <f t="shared" si="33"/>
        <v>0</v>
      </c>
      <c r="O57" s="37">
        <f t="shared" si="34"/>
        <v>0</v>
      </c>
      <c r="P57" s="37">
        <f t="shared" si="35"/>
        <v>0</v>
      </c>
      <c r="Q57" s="37">
        <f t="shared" si="36"/>
        <v>0</v>
      </c>
      <c r="R57" s="37">
        <f t="shared" si="37"/>
        <v>0</v>
      </c>
      <c r="S57" s="37">
        <f t="shared" si="38"/>
        <v>0</v>
      </c>
      <c r="T57" s="37">
        <f t="shared" si="13"/>
        <v>0</v>
      </c>
      <c r="U57" s="37">
        <f t="shared" si="39"/>
        <v>0</v>
      </c>
      <c r="V57" s="37">
        <f t="shared" si="40"/>
        <v>0</v>
      </c>
      <c r="W57" s="68" t="str">
        <f t="shared" ref="W57" si="46">IF(AND(J57&gt;0,J57-C57&lt;366),"ST",IF(AND(J57&gt;0,J57-C57&gt;365),"LT","-"))</f>
        <v>LT</v>
      </c>
      <c r="X57" s="69"/>
      <c r="Y57" s="24">
        <v>7.16</v>
      </c>
      <c r="Z57" s="31">
        <v>7.16</v>
      </c>
    </row>
    <row r="58" spans="2:26" s="5" customFormat="1" x14ac:dyDescent="0.25">
      <c r="B58" s="59" t="s">
        <v>103</v>
      </c>
      <c r="C58" s="30">
        <v>40268</v>
      </c>
      <c r="D58" s="21"/>
      <c r="E58" s="60">
        <f t="shared" si="43"/>
        <v>7.83</v>
      </c>
      <c r="F58" s="23">
        <f t="shared" si="18"/>
        <v>0</v>
      </c>
      <c r="G58" s="29">
        <v>1.5477000000000001</v>
      </c>
      <c r="H58" s="318">
        <f t="shared" si="44"/>
        <v>0</v>
      </c>
      <c r="I58" s="318">
        <f t="shared" si="45"/>
        <v>0</v>
      </c>
      <c r="J58" s="306">
        <v>42349</v>
      </c>
      <c r="K58" s="37">
        <f t="shared" si="30"/>
        <v>0</v>
      </c>
      <c r="L58" s="37">
        <f t="shared" si="31"/>
        <v>0</v>
      </c>
      <c r="M58" s="37">
        <f t="shared" si="32"/>
        <v>0</v>
      </c>
      <c r="N58" s="37">
        <f t="shared" si="33"/>
        <v>0</v>
      </c>
      <c r="O58" s="37">
        <f t="shared" si="34"/>
        <v>0</v>
      </c>
      <c r="P58" s="37">
        <f t="shared" si="35"/>
        <v>0</v>
      </c>
      <c r="Q58" s="37">
        <f t="shared" si="36"/>
        <v>0</v>
      </c>
      <c r="R58" s="37">
        <f t="shared" si="37"/>
        <v>0</v>
      </c>
      <c r="S58" s="37">
        <f t="shared" si="38"/>
        <v>0</v>
      </c>
      <c r="T58" s="37">
        <f t="shared" si="13"/>
        <v>0</v>
      </c>
      <c r="U58" s="37">
        <f t="shared" si="39"/>
        <v>0</v>
      </c>
      <c r="V58" s="37">
        <f t="shared" si="40"/>
        <v>0</v>
      </c>
      <c r="W58" s="68" t="str">
        <f t="shared" si="19"/>
        <v>LT</v>
      </c>
      <c r="X58" s="69"/>
      <c r="Y58" s="24">
        <v>7.83</v>
      </c>
      <c r="Z58" s="24">
        <v>7.83</v>
      </c>
    </row>
    <row r="59" spans="2:26" s="5" customFormat="1" x14ac:dyDescent="0.25">
      <c r="B59" s="59" t="s">
        <v>40</v>
      </c>
      <c r="C59" s="30">
        <v>40268</v>
      </c>
      <c r="D59" s="21"/>
      <c r="E59" s="60">
        <f t="shared" si="43"/>
        <v>7.83</v>
      </c>
      <c r="F59" s="23">
        <f t="shared" si="18"/>
        <v>0</v>
      </c>
      <c r="G59" s="29">
        <v>1.5477000000000001</v>
      </c>
      <c r="H59" s="318">
        <f t="shared" si="44"/>
        <v>0</v>
      </c>
      <c r="I59" s="318">
        <f t="shared" si="45"/>
        <v>0</v>
      </c>
      <c r="J59" s="306">
        <v>42349</v>
      </c>
      <c r="K59" s="37">
        <f t="shared" si="30"/>
        <v>0</v>
      </c>
      <c r="L59" s="37">
        <f t="shared" si="31"/>
        <v>0</v>
      </c>
      <c r="M59" s="37">
        <f t="shared" si="32"/>
        <v>0</v>
      </c>
      <c r="N59" s="37">
        <f t="shared" si="33"/>
        <v>0</v>
      </c>
      <c r="O59" s="37">
        <f t="shared" si="34"/>
        <v>0</v>
      </c>
      <c r="P59" s="37">
        <f t="shared" si="35"/>
        <v>0</v>
      </c>
      <c r="Q59" s="37">
        <f t="shared" si="36"/>
        <v>0</v>
      </c>
      <c r="R59" s="37">
        <f t="shared" si="37"/>
        <v>0</v>
      </c>
      <c r="S59" s="37">
        <f t="shared" si="38"/>
        <v>0</v>
      </c>
      <c r="T59" s="37">
        <f t="shared" si="13"/>
        <v>0</v>
      </c>
      <c r="U59" s="37">
        <f t="shared" si="39"/>
        <v>0</v>
      </c>
      <c r="V59" s="37">
        <f t="shared" si="40"/>
        <v>0</v>
      </c>
      <c r="W59" s="68" t="str">
        <f t="shared" si="19"/>
        <v>LT</v>
      </c>
      <c r="X59" s="69"/>
      <c r="Y59" s="24">
        <v>7.83</v>
      </c>
      <c r="Z59" s="24">
        <v>7.83</v>
      </c>
    </row>
    <row r="60" spans="2:26" s="5" customFormat="1" x14ac:dyDescent="0.25">
      <c r="B60" s="59" t="s">
        <v>41</v>
      </c>
      <c r="C60" s="30">
        <v>40305</v>
      </c>
      <c r="D60" s="21"/>
      <c r="E60" s="60">
        <f t="shared" ref="E60" si="47">IF(D$14="No",Y60,IF(D$15="Yes",Y60,Z60))</f>
        <v>7.83</v>
      </c>
      <c r="F60" s="23">
        <f t="shared" si="18"/>
        <v>0</v>
      </c>
      <c r="G60" s="29">
        <v>1.5477000000000001</v>
      </c>
      <c r="H60" s="318">
        <f t="shared" si="44"/>
        <v>0</v>
      </c>
      <c r="I60" s="318">
        <f t="shared" si="45"/>
        <v>0</v>
      </c>
      <c r="J60" s="306">
        <v>42349</v>
      </c>
      <c r="K60" s="37">
        <f t="shared" si="30"/>
        <v>0</v>
      </c>
      <c r="L60" s="37">
        <f t="shared" si="31"/>
        <v>0</v>
      </c>
      <c r="M60" s="37">
        <f t="shared" si="32"/>
        <v>0</v>
      </c>
      <c r="N60" s="37">
        <f t="shared" si="33"/>
        <v>0</v>
      </c>
      <c r="O60" s="37">
        <f t="shared" si="34"/>
        <v>0</v>
      </c>
      <c r="P60" s="37">
        <f t="shared" si="35"/>
        <v>0</v>
      </c>
      <c r="Q60" s="37">
        <f t="shared" si="36"/>
        <v>0</v>
      </c>
      <c r="R60" s="37">
        <f t="shared" si="37"/>
        <v>0</v>
      </c>
      <c r="S60" s="37">
        <f t="shared" si="38"/>
        <v>0</v>
      </c>
      <c r="T60" s="37">
        <f t="shared" si="13"/>
        <v>0</v>
      </c>
      <c r="U60" s="37">
        <f t="shared" si="39"/>
        <v>0</v>
      </c>
      <c r="V60" s="37">
        <f t="shared" si="40"/>
        <v>0</v>
      </c>
      <c r="W60" s="68" t="str">
        <f t="shared" ref="W60" si="48">IF(AND(J60&gt;0,J60-C60&lt;366),"ST",IF(AND(J60&gt;0,J60-C60&gt;365),"LT","-"))</f>
        <v>LT</v>
      </c>
      <c r="X60" s="69"/>
      <c r="Y60" s="24">
        <v>7.83</v>
      </c>
      <c r="Z60" s="24">
        <v>7.83</v>
      </c>
    </row>
    <row r="61" spans="2:26" s="5" customFormat="1" x14ac:dyDescent="0.25">
      <c r="B61" s="59" t="s">
        <v>108</v>
      </c>
      <c r="C61" s="30">
        <v>40637</v>
      </c>
      <c r="D61" s="21"/>
      <c r="E61" s="60">
        <f t="shared" si="43"/>
        <v>8.31</v>
      </c>
      <c r="F61" s="23">
        <f t="shared" si="18"/>
        <v>0</v>
      </c>
      <c r="G61" s="29">
        <v>1.6231</v>
      </c>
      <c r="H61" s="318">
        <f t="shared" si="44"/>
        <v>0</v>
      </c>
      <c r="I61" s="318">
        <f t="shared" si="45"/>
        <v>0</v>
      </c>
      <c r="J61" s="306">
        <v>42349</v>
      </c>
      <c r="K61" s="37">
        <f t="shared" si="30"/>
        <v>0</v>
      </c>
      <c r="L61" s="37">
        <f t="shared" si="31"/>
        <v>0</v>
      </c>
      <c r="M61" s="37">
        <f t="shared" si="32"/>
        <v>0</v>
      </c>
      <c r="N61" s="37">
        <f t="shared" si="33"/>
        <v>0</v>
      </c>
      <c r="O61" s="37">
        <f t="shared" si="34"/>
        <v>0</v>
      </c>
      <c r="P61" s="37">
        <f t="shared" si="35"/>
        <v>0</v>
      </c>
      <c r="Q61" s="37">
        <f t="shared" si="36"/>
        <v>0</v>
      </c>
      <c r="R61" s="37">
        <f t="shared" si="37"/>
        <v>0</v>
      </c>
      <c r="S61" s="37">
        <f t="shared" si="38"/>
        <v>0</v>
      </c>
      <c r="T61" s="37">
        <f t="shared" si="13"/>
        <v>0</v>
      </c>
      <c r="U61" s="37">
        <f t="shared" si="39"/>
        <v>0</v>
      </c>
      <c r="V61" s="37">
        <f t="shared" si="40"/>
        <v>0</v>
      </c>
      <c r="W61" s="68" t="str">
        <f t="shared" si="19"/>
        <v>LT</v>
      </c>
      <c r="X61" s="69"/>
      <c r="Y61" s="24">
        <v>8.31</v>
      </c>
      <c r="Z61" s="24">
        <v>8.31</v>
      </c>
    </row>
    <row r="62" spans="2:26" s="5" customFormat="1" x14ac:dyDescent="0.25">
      <c r="B62" s="59" t="s">
        <v>42</v>
      </c>
      <c r="C62" s="30">
        <v>40637</v>
      </c>
      <c r="D62" s="21"/>
      <c r="E62" s="60">
        <f t="shared" si="43"/>
        <v>8.31</v>
      </c>
      <c r="F62" s="23">
        <f t="shared" si="18"/>
        <v>0</v>
      </c>
      <c r="G62" s="29">
        <v>1.6231</v>
      </c>
      <c r="H62" s="318">
        <f t="shared" si="44"/>
        <v>0</v>
      </c>
      <c r="I62" s="318">
        <f t="shared" si="45"/>
        <v>0</v>
      </c>
      <c r="J62" s="306">
        <v>42349</v>
      </c>
      <c r="K62" s="37">
        <f t="shared" si="30"/>
        <v>0</v>
      </c>
      <c r="L62" s="37">
        <f t="shared" si="31"/>
        <v>0</v>
      </c>
      <c r="M62" s="37">
        <f t="shared" si="32"/>
        <v>0</v>
      </c>
      <c r="N62" s="37">
        <f t="shared" si="33"/>
        <v>0</v>
      </c>
      <c r="O62" s="37">
        <f t="shared" si="34"/>
        <v>0</v>
      </c>
      <c r="P62" s="37">
        <f t="shared" si="35"/>
        <v>0</v>
      </c>
      <c r="Q62" s="37">
        <f t="shared" si="36"/>
        <v>0</v>
      </c>
      <c r="R62" s="37">
        <f t="shared" si="37"/>
        <v>0</v>
      </c>
      <c r="S62" s="37">
        <f t="shared" si="38"/>
        <v>0</v>
      </c>
      <c r="T62" s="37">
        <f>IF(O62=0,P62-K62,O62-H62)</f>
        <v>0</v>
      </c>
      <c r="U62" s="37">
        <f t="shared" si="39"/>
        <v>0</v>
      </c>
      <c r="V62" s="37">
        <f t="shared" si="40"/>
        <v>0</v>
      </c>
      <c r="W62" s="68" t="str">
        <f t="shared" si="19"/>
        <v>LT</v>
      </c>
      <c r="X62" s="69"/>
      <c r="Y62" s="24">
        <v>8.31</v>
      </c>
      <c r="Z62" s="24">
        <v>8.31</v>
      </c>
    </row>
    <row r="63" spans="2:26" s="5" customFormat="1" x14ac:dyDescent="0.25">
      <c r="B63" s="59" t="s">
        <v>43</v>
      </c>
      <c r="C63" s="30">
        <v>40674</v>
      </c>
      <c r="D63" s="21"/>
      <c r="E63" s="60">
        <f t="shared" ref="E63" si="49">IF(D$14="No",Y63,IF(D$15="Yes",Y63,Z63))</f>
        <v>8.31</v>
      </c>
      <c r="F63" s="23">
        <f t="shared" si="18"/>
        <v>0</v>
      </c>
      <c r="G63" s="29">
        <v>1.6231</v>
      </c>
      <c r="H63" s="318">
        <f t="shared" ref="H63" si="50">IF(J63=J$18,0,IF(OR(E63="N/A",E63=" ",D63=" ")," - ",G63*(D63*E63+F63)))</f>
        <v>0</v>
      </c>
      <c r="I63" s="318">
        <f t="shared" ref="I63" si="51">IF(J63=J$18,IF(OR(E63="N/A",E63=" ",D63=" ")," - ",G63*(D63*E63+F63)),0)</f>
        <v>0</v>
      </c>
      <c r="J63" s="306">
        <v>42349</v>
      </c>
      <c r="K63" s="37">
        <f t="shared" ref="K63" si="52">IF(O63&gt;0,0,IF($D$13="YES",IF(E63=" ",0,I63*E$6),IF(E63=" ",0,I63*$K$6)))</f>
        <v>0</v>
      </c>
      <c r="L63" s="37">
        <f t="shared" ref="L63" si="53">IF(O63&gt;0,0,IF(O63&gt;0,0,IF($D$13="YES",IF($E63=" ",0,I63*$E$7),IF($E63=" ",0,I63*$K$7))))</f>
        <v>0</v>
      </c>
      <c r="M63" s="37">
        <f t="shared" ref="M63" si="54">IF(O63&gt;0,0,IF(O63&gt;0,0,IF($D$13="YES",IF($E63=" ",0,I63*$E$8),IF($E63=" ",0,I63*$K$8))))</f>
        <v>0</v>
      </c>
      <c r="N63" s="37">
        <f t="shared" ref="N63" si="55">IF(O63&gt;0,0,IF(O63&gt;0,0,IF($D$13="YES",IF($E63=" ",0,I63*$E$9),IF($E63=" ",0,I63*$K$9))))</f>
        <v>0</v>
      </c>
      <c r="O63" s="37">
        <f t="shared" ref="O63" si="56">IF(J63=J$18,0,D63*8.91*1.5439)</f>
        <v>0</v>
      </c>
      <c r="P63" s="37">
        <f t="shared" ref="P63" si="57">IF(O63&gt;0,0,IF($D$13="YES",$D63*D$6,$D63*J$6))</f>
        <v>0</v>
      </c>
      <c r="Q63" s="37">
        <f t="shared" ref="Q63" si="58">IF(O63&gt;0,0,IF($D$13="YES",$D63*D$7,$D63*J$7))</f>
        <v>0</v>
      </c>
      <c r="R63" s="37">
        <f t="shared" ref="R63" si="59">IF(O63&gt;0,0,IF($D$13="YES",$D63*D$8,$D63*J$8))</f>
        <v>0</v>
      </c>
      <c r="S63" s="37">
        <f t="shared" ref="S63" si="60">IF(O63&gt;0,0,IF($D$13="YES",$D63*D$9,$D63*J$9))</f>
        <v>0</v>
      </c>
      <c r="T63" s="37">
        <f>IF(O63=0,P63-K63,O63-H63)</f>
        <v>0</v>
      </c>
      <c r="U63" s="37">
        <f t="shared" ref="U63" si="61">IF(O63=0,Q63-L63,0)</f>
        <v>0</v>
      </c>
      <c r="V63" s="37">
        <f t="shared" ref="V63" si="62">T63+U63</f>
        <v>0</v>
      </c>
      <c r="W63" s="68" t="str">
        <f t="shared" ref="W63" si="63">IF(AND(J63&gt;0,J63-C63&lt;366),"ST",IF(AND(J63&gt;0,J63-C63&gt;365),"LT","-"))</f>
        <v>LT</v>
      </c>
      <c r="X63" s="69"/>
      <c r="Y63" s="24">
        <v>8.31</v>
      </c>
      <c r="Z63" s="24">
        <v>8.31</v>
      </c>
    </row>
    <row r="64" spans="2:26" s="5" customFormat="1" x14ac:dyDescent="0.25">
      <c r="B64" s="59" t="s">
        <v>107</v>
      </c>
      <c r="C64" s="30">
        <v>40998</v>
      </c>
      <c r="D64" s="21"/>
      <c r="E64" s="60">
        <f t="shared" si="43"/>
        <v>9.33</v>
      </c>
      <c r="F64" s="23">
        <f t="shared" si="18"/>
        <v>0</v>
      </c>
      <c r="G64" s="29">
        <v>1.5862000000000001</v>
      </c>
      <c r="H64" s="318">
        <f t="shared" si="44"/>
        <v>0</v>
      </c>
      <c r="I64" s="318">
        <f t="shared" si="45"/>
        <v>0</v>
      </c>
      <c r="J64" s="306">
        <v>42349</v>
      </c>
      <c r="K64" s="37">
        <f t="shared" si="30"/>
        <v>0</v>
      </c>
      <c r="L64" s="37">
        <f t="shared" si="31"/>
        <v>0</v>
      </c>
      <c r="M64" s="37">
        <f t="shared" si="32"/>
        <v>0</v>
      </c>
      <c r="N64" s="37">
        <f t="shared" si="33"/>
        <v>0</v>
      </c>
      <c r="O64" s="37">
        <f t="shared" si="34"/>
        <v>0</v>
      </c>
      <c r="P64" s="37">
        <f t="shared" si="35"/>
        <v>0</v>
      </c>
      <c r="Q64" s="37">
        <f t="shared" si="36"/>
        <v>0</v>
      </c>
      <c r="R64" s="37">
        <f t="shared" si="37"/>
        <v>0</v>
      </c>
      <c r="S64" s="37">
        <f t="shared" si="38"/>
        <v>0</v>
      </c>
      <c r="T64" s="37">
        <f t="shared" ref="T64:T77" si="64">IF(O64=0,P64-K64,O64-H64)</f>
        <v>0</v>
      </c>
      <c r="U64" s="37">
        <f t="shared" si="39"/>
        <v>0</v>
      </c>
      <c r="V64" s="37">
        <f t="shared" si="40"/>
        <v>0</v>
      </c>
      <c r="W64" s="68" t="str">
        <f t="shared" si="19"/>
        <v>LT</v>
      </c>
      <c r="X64" s="69"/>
      <c r="Y64" s="24">
        <v>9.33</v>
      </c>
      <c r="Z64" s="24">
        <v>9.33</v>
      </c>
    </row>
    <row r="65" spans="1:26" s="5" customFormat="1" x14ac:dyDescent="0.25">
      <c r="B65" s="59" t="s">
        <v>44</v>
      </c>
      <c r="C65" s="30">
        <v>40998</v>
      </c>
      <c r="D65" s="21"/>
      <c r="E65" s="60">
        <f t="shared" si="43"/>
        <v>9.33</v>
      </c>
      <c r="F65" s="23">
        <f t="shared" si="18"/>
        <v>0</v>
      </c>
      <c r="G65" s="29">
        <v>1.5862000000000001</v>
      </c>
      <c r="H65" s="318">
        <f t="shared" si="44"/>
        <v>0</v>
      </c>
      <c r="I65" s="318">
        <f t="shared" si="45"/>
        <v>0</v>
      </c>
      <c r="J65" s="306">
        <v>42349</v>
      </c>
      <c r="K65" s="37">
        <f t="shared" si="30"/>
        <v>0</v>
      </c>
      <c r="L65" s="37">
        <f t="shared" si="31"/>
        <v>0</v>
      </c>
      <c r="M65" s="37">
        <f t="shared" si="32"/>
        <v>0</v>
      </c>
      <c r="N65" s="37">
        <f t="shared" si="33"/>
        <v>0</v>
      </c>
      <c r="O65" s="37">
        <f t="shared" si="34"/>
        <v>0</v>
      </c>
      <c r="P65" s="37">
        <f t="shared" si="35"/>
        <v>0</v>
      </c>
      <c r="Q65" s="37">
        <f t="shared" si="36"/>
        <v>0</v>
      </c>
      <c r="R65" s="37">
        <f t="shared" si="37"/>
        <v>0</v>
      </c>
      <c r="S65" s="37">
        <f t="shared" si="38"/>
        <v>0</v>
      </c>
      <c r="T65" s="37">
        <f t="shared" si="64"/>
        <v>0</v>
      </c>
      <c r="U65" s="37">
        <f t="shared" si="39"/>
        <v>0</v>
      </c>
      <c r="V65" s="37">
        <f t="shared" si="40"/>
        <v>0</v>
      </c>
      <c r="W65" s="68" t="str">
        <f t="shared" si="19"/>
        <v>LT</v>
      </c>
      <c r="X65" s="69"/>
      <c r="Y65" s="24">
        <v>9.33</v>
      </c>
      <c r="Z65" s="24">
        <v>9.33</v>
      </c>
    </row>
    <row r="66" spans="1:26" x14ac:dyDescent="0.25">
      <c r="B66" s="3" t="s">
        <v>45</v>
      </c>
      <c r="C66" s="28">
        <v>41040</v>
      </c>
      <c r="D66" s="21"/>
      <c r="E66" s="22">
        <f t="shared" ref="E66" si="65">IF(D$14="No",Y66,IF(D$15="Yes",Y66,Z66))</f>
        <v>9.33</v>
      </c>
      <c r="F66" s="23">
        <f t="shared" si="18"/>
        <v>0</v>
      </c>
      <c r="G66" s="29">
        <v>1.5862000000000001</v>
      </c>
      <c r="H66" s="304">
        <f t="shared" si="44"/>
        <v>0</v>
      </c>
      <c r="I66" s="304">
        <f t="shared" si="45"/>
        <v>0</v>
      </c>
      <c r="J66" s="306">
        <v>42349</v>
      </c>
      <c r="K66" s="37">
        <f t="shared" si="30"/>
        <v>0</v>
      </c>
      <c r="L66" s="37">
        <f t="shared" si="31"/>
        <v>0</v>
      </c>
      <c r="M66" s="37">
        <f t="shared" si="32"/>
        <v>0</v>
      </c>
      <c r="N66" s="37">
        <f t="shared" si="33"/>
        <v>0</v>
      </c>
      <c r="O66" s="37">
        <f t="shared" si="34"/>
        <v>0</v>
      </c>
      <c r="P66" s="37">
        <f t="shared" si="35"/>
        <v>0</v>
      </c>
      <c r="Q66" s="37">
        <f t="shared" si="36"/>
        <v>0</v>
      </c>
      <c r="R66" s="37">
        <f t="shared" si="37"/>
        <v>0</v>
      </c>
      <c r="S66" s="37">
        <f t="shared" si="38"/>
        <v>0</v>
      </c>
      <c r="T66" s="37">
        <f t="shared" si="64"/>
        <v>0</v>
      </c>
      <c r="U66" s="37">
        <f t="shared" si="39"/>
        <v>0</v>
      </c>
      <c r="V66" s="37">
        <f t="shared" si="40"/>
        <v>0</v>
      </c>
      <c r="W66" s="1" t="str">
        <f t="shared" ref="W66" si="66">IF(AND(J66&gt;0,J66-C66&lt;366),"ST",IF(AND(J66&gt;0,J66-C66&gt;365),"LT","-"))</f>
        <v>LT</v>
      </c>
      <c r="X66" s="37"/>
      <c r="Y66" s="24">
        <v>9.33</v>
      </c>
      <c r="Z66" s="24">
        <v>9.33</v>
      </c>
    </row>
    <row r="67" spans="1:26" x14ac:dyDescent="0.25">
      <c r="B67" s="3" t="s">
        <v>46</v>
      </c>
      <c r="C67" s="28">
        <v>41366</v>
      </c>
      <c r="D67" s="21"/>
      <c r="E67" s="22">
        <f t="shared" si="43"/>
        <v>6.27</v>
      </c>
      <c r="F67" s="23">
        <f t="shared" si="18"/>
        <v>0</v>
      </c>
      <c r="G67" s="29">
        <v>1.5515000000000001</v>
      </c>
      <c r="H67" s="304">
        <f t="shared" si="44"/>
        <v>0</v>
      </c>
      <c r="I67" s="304">
        <f t="shared" si="45"/>
        <v>0</v>
      </c>
      <c r="J67" s="306">
        <v>42349</v>
      </c>
      <c r="K67" s="37">
        <f t="shared" si="30"/>
        <v>0</v>
      </c>
      <c r="L67" s="37">
        <f t="shared" si="31"/>
        <v>0</v>
      </c>
      <c r="M67" s="37">
        <f t="shared" si="32"/>
        <v>0</v>
      </c>
      <c r="N67" s="37">
        <f t="shared" si="33"/>
        <v>0</v>
      </c>
      <c r="O67" s="37">
        <f t="shared" si="34"/>
        <v>0</v>
      </c>
      <c r="P67" s="37">
        <f t="shared" si="35"/>
        <v>0</v>
      </c>
      <c r="Q67" s="37">
        <f t="shared" si="36"/>
        <v>0</v>
      </c>
      <c r="R67" s="37">
        <f t="shared" si="37"/>
        <v>0</v>
      </c>
      <c r="S67" s="37">
        <f t="shared" si="38"/>
        <v>0</v>
      </c>
      <c r="T67" s="37">
        <f t="shared" si="64"/>
        <v>0</v>
      </c>
      <c r="U67" s="37">
        <f t="shared" si="39"/>
        <v>0</v>
      </c>
      <c r="V67" s="37">
        <f t="shared" si="40"/>
        <v>0</v>
      </c>
      <c r="W67" s="1" t="str">
        <f t="shared" si="19"/>
        <v>LT</v>
      </c>
      <c r="X67" s="37"/>
      <c r="Y67" s="24">
        <v>6.27</v>
      </c>
      <c r="Z67" s="24">
        <v>6.27</v>
      </c>
    </row>
    <row r="68" spans="1:26" x14ac:dyDescent="0.25">
      <c r="B68" s="3" t="s">
        <v>47</v>
      </c>
      <c r="C68" s="28">
        <v>41418</v>
      </c>
      <c r="D68" s="21"/>
      <c r="E68" s="22">
        <f t="shared" si="43"/>
        <v>6.27</v>
      </c>
      <c r="F68" s="23">
        <f t="shared" si="18"/>
        <v>0</v>
      </c>
      <c r="G68" s="29">
        <v>1.5515000000000001</v>
      </c>
      <c r="H68" s="304">
        <f>IF(J68=J$18,0,IF(OR(E68="N/A",E68=" ",D68=" ")," - ",G68*(D68*E68+F68)))</f>
        <v>0</v>
      </c>
      <c r="I68" s="304">
        <f>IF(J68=J$18,IF(OR(E68="N/A",E68=" ",D68=" ")," - ",G68*(D68*E68+F68)),0)</f>
        <v>0</v>
      </c>
      <c r="J68" s="306">
        <v>42349</v>
      </c>
      <c r="K68" s="37">
        <f t="shared" si="30"/>
        <v>0</v>
      </c>
      <c r="L68" s="37">
        <f t="shared" si="31"/>
        <v>0</v>
      </c>
      <c r="M68" s="37">
        <f t="shared" si="32"/>
        <v>0</v>
      </c>
      <c r="N68" s="37">
        <f t="shared" si="33"/>
        <v>0</v>
      </c>
      <c r="O68" s="37">
        <f t="shared" si="34"/>
        <v>0</v>
      </c>
      <c r="P68" s="37">
        <f t="shared" si="35"/>
        <v>0</v>
      </c>
      <c r="Q68" s="37">
        <f t="shared" si="36"/>
        <v>0</v>
      </c>
      <c r="R68" s="37">
        <f t="shared" si="37"/>
        <v>0</v>
      </c>
      <c r="S68" s="37">
        <f t="shared" si="38"/>
        <v>0</v>
      </c>
      <c r="T68" s="37">
        <f t="shared" si="64"/>
        <v>0</v>
      </c>
      <c r="U68" s="37">
        <f t="shared" si="39"/>
        <v>0</v>
      </c>
      <c r="V68" s="37">
        <f t="shared" si="40"/>
        <v>0</v>
      </c>
      <c r="W68" s="1" t="str">
        <f t="shared" si="19"/>
        <v>LT</v>
      </c>
      <c r="X68" s="37"/>
      <c r="Y68" s="24">
        <v>6.27</v>
      </c>
      <c r="Z68" s="24">
        <v>6.27</v>
      </c>
    </row>
    <row r="69" spans="1:26" x14ac:dyDescent="0.25">
      <c r="A69" s="37"/>
      <c r="B69" s="3" t="s">
        <v>48</v>
      </c>
      <c r="C69" s="28">
        <v>41733</v>
      </c>
      <c r="D69" s="21"/>
      <c r="E69" s="22">
        <f t="shared" si="43"/>
        <v>7.3</v>
      </c>
      <c r="F69" s="23">
        <f t="shared" ref="F69:F74" si="67">IF(OR(E69="N/A",E69=" ",D69=" ")," - ",IF(D69*E69&lt;1000.01,0,CEILING(D69*E69*0.005,5)))</f>
        <v>0</v>
      </c>
      <c r="G69" s="29">
        <v>1.6628000000000001</v>
      </c>
      <c r="H69" s="304">
        <f t="shared" ref="H69:H77" si="68">IF(J69=J$18,0,IF(OR(E69="N/A",E69=" ",D69=" ")," - ",G69*(D69*E69+F69)))</f>
        <v>0</v>
      </c>
      <c r="I69" s="304">
        <f t="shared" ref="I69:I77" si="69">IF(J69=J$18,IF(OR(E69="N/A",E69=" ",D69=" ")," - ",G69*(D69*E69+F69)),0)</f>
        <v>0</v>
      </c>
      <c r="J69" s="306">
        <v>42349</v>
      </c>
      <c r="K69" s="37">
        <f t="shared" si="30"/>
        <v>0</v>
      </c>
      <c r="L69" s="37">
        <f t="shared" si="31"/>
        <v>0</v>
      </c>
      <c r="M69" s="37">
        <f t="shared" si="32"/>
        <v>0</v>
      </c>
      <c r="N69" s="37">
        <f t="shared" si="33"/>
        <v>0</v>
      </c>
      <c r="O69" s="37">
        <f t="shared" si="34"/>
        <v>0</v>
      </c>
      <c r="P69" s="37">
        <f t="shared" si="35"/>
        <v>0</v>
      </c>
      <c r="Q69" s="37">
        <f t="shared" si="36"/>
        <v>0</v>
      </c>
      <c r="R69" s="37">
        <f t="shared" si="37"/>
        <v>0</v>
      </c>
      <c r="S69" s="37">
        <f t="shared" si="38"/>
        <v>0</v>
      </c>
      <c r="T69" s="37">
        <f t="shared" si="64"/>
        <v>0</v>
      </c>
      <c r="U69" s="37">
        <f t="shared" si="39"/>
        <v>0</v>
      </c>
      <c r="V69" s="37">
        <f t="shared" si="40"/>
        <v>0</v>
      </c>
      <c r="W69" s="1" t="str">
        <f t="shared" si="19"/>
        <v>LT</v>
      </c>
      <c r="X69" s="37"/>
      <c r="Y69" s="24">
        <v>7.3</v>
      </c>
      <c r="Z69" s="24">
        <v>7.3</v>
      </c>
    </row>
    <row r="70" spans="1:26" x14ac:dyDescent="0.25">
      <c r="B70" s="3" t="s">
        <v>49</v>
      </c>
      <c r="C70" s="28">
        <v>41789</v>
      </c>
      <c r="D70" s="21"/>
      <c r="E70" s="22">
        <f t="shared" si="43"/>
        <v>7.3</v>
      </c>
      <c r="F70" s="23">
        <f t="shared" si="67"/>
        <v>0</v>
      </c>
      <c r="G70" s="29">
        <v>1.6628000000000001</v>
      </c>
      <c r="H70" s="304">
        <f t="shared" si="68"/>
        <v>0</v>
      </c>
      <c r="I70" s="304">
        <f t="shared" si="69"/>
        <v>0</v>
      </c>
      <c r="J70" s="306">
        <v>42349</v>
      </c>
      <c r="K70" s="37">
        <f t="shared" si="30"/>
        <v>0</v>
      </c>
      <c r="L70" s="37">
        <f t="shared" si="31"/>
        <v>0</v>
      </c>
      <c r="M70" s="37">
        <f t="shared" si="32"/>
        <v>0</v>
      </c>
      <c r="N70" s="37">
        <f t="shared" si="33"/>
        <v>0</v>
      </c>
      <c r="O70" s="37">
        <f t="shared" si="34"/>
        <v>0</v>
      </c>
      <c r="P70" s="37">
        <f t="shared" si="35"/>
        <v>0</v>
      </c>
      <c r="Q70" s="37">
        <f t="shared" si="36"/>
        <v>0</v>
      </c>
      <c r="R70" s="37">
        <f t="shared" si="37"/>
        <v>0</v>
      </c>
      <c r="S70" s="37">
        <f t="shared" si="38"/>
        <v>0</v>
      </c>
      <c r="T70" s="37">
        <f t="shared" si="64"/>
        <v>0</v>
      </c>
      <c r="U70" s="37">
        <f t="shared" si="39"/>
        <v>0</v>
      </c>
      <c r="V70" s="37">
        <f t="shared" si="40"/>
        <v>0</v>
      </c>
      <c r="W70" s="1" t="str">
        <f t="shared" si="19"/>
        <v>LT</v>
      </c>
      <c r="X70" s="37"/>
      <c r="Y70" s="24">
        <v>7.3</v>
      </c>
      <c r="Z70" s="24">
        <v>7.3</v>
      </c>
    </row>
    <row r="71" spans="1:26" x14ac:dyDescent="0.25">
      <c r="B71" s="40" t="s">
        <v>237</v>
      </c>
      <c r="C71" s="28">
        <v>41915</v>
      </c>
      <c r="D71" s="21"/>
      <c r="E71" s="22">
        <f t="shared" si="43"/>
        <v>7.88</v>
      </c>
      <c r="F71" s="299"/>
      <c r="G71" s="29">
        <v>1.6684000000000001</v>
      </c>
      <c r="H71" s="304">
        <f t="shared" si="68"/>
        <v>0</v>
      </c>
      <c r="I71" s="304">
        <f t="shared" si="69"/>
        <v>0</v>
      </c>
      <c r="J71" s="306">
        <v>42349</v>
      </c>
      <c r="K71" s="37">
        <f t="shared" si="30"/>
        <v>0</v>
      </c>
      <c r="L71" s="37">
        <f t="shared" si="31"/>
        <v>0</v>
      </c>
      <c r="M71" s="37">
        <f t="shared" si="32"/>
        <v>0</v>
      </c>
      <c r="N71" s="37">
        <f t="shared" si="33"/>
        <v>0</v>
      </c>
      <c r="O71" s="37">
        <f t="shared" si="34"/>
        <v>0</v>
      </c>
      <c r="P71" s="37">
        <f t="shared" si="35"/>
        <v>0</v>
      </c>
      <c r="Q71" s="37">
        <f t="shared" si="36"/>
        <v>0</v>
      </c>
      <c r="R71" s="37">
        <f t="shared" si="37"/>
        <v>0</v>
      </c>
      <c r="S71" s="37">
        <f t="shared" si="38"/>
        <v>0</v>
      </c>
      <c r="T71" s="37">
        <f t="shared" si="64"/>
        <v>0</v>
      </c>
      <c r="U71" s="37">
        <f t="shared" si="39"/>
        <v>0</v>
      </c>
      <c r="V71" s="37">
        <f t="shared" si="40"/>
        <v>0</v>
      </c>
      <c r="W71" s="1" t="str">
        <f>IF(AND(J71&gt;0,J71-C71&lt;366),"ST",IF(AND(J71&gt;0,J71-C71&gt;365),"LT","-"))</f>
        <v>LT</v>
      </c>
      <c r="X71" s="37"/>
      <c r="Y71" s="24">
        <v>7.88</v>
      </c>
      <c r="Z71" s="24">
        <f>Y71</f>
        <v>7.88</v>
      </c>
    </row>
    <row r="72" spans="1:26" x14ac:dyDescent="0.25">
      <c r="B72" s="3" t="s">
        <v>109</v>
      </c>
      <c r="C72" s="28">
        <v>42095</v>
      </c>
      <c r="D72" s="21"/>
      <c r="E72" s="22">
        <f t="shared" si="43"/>
        <v>8.91</v>
      </c>
      <c r="F72" s="23">
        <f t="shared" si="67"/>
        <v>0</v>
      </c>
      <c r="G72" s="29">
        <v>1.5439000000000001</v>
      </c>
      <c r="H72" s="304">
        <f t="shared" si="68"/>
        <v>0</v>
      </c>
      <c r="I72" s="304">
        <f t="shared" si="69"/>
        <v>0</v>
      </c>
      <c r="J72" s="306">
        <v>42349</v>
      </c>
      <c r="K72" s="37">
        <f t="shared" si="30"/>
        <v>0</v>
      </c>
      <c r="L72" s="37">
        <f t="shared" si="31"/>
        <v>0</v>
      </c>
      <c r="M72" s="37">
        <f t="shared" si="32"/>
        <v>0</v>
      </c>
      <c r="N72" s="37">
        <f t="shared" si="33"/>
        <v>0</v>
      </c>
      <c r="O72" s="37">
        <f t="shared" si="34"/>
        <v>0</v>
      </c>
      <c r="P72" s="37">
        <f t="shared" si="35"/>
        <v>0</v>
      </c>
      <c r="Q72" s="37">
        <f t="shared" si="36"/>
        <v>0</v>
      </c>
      <c r="R72" s="37">
        <f t="shared" si="37"/>
        <v>0</v>
      </c>
      <c r="S72" s="37">
        <f t="shared" si="38"/>
        <v>0</v>
      </c>
      <c r="T72" s="37">
        <f t="shared" si="64"/>
        <v>0</v>
      </c>
      <c r="U72" s="37">
        <f t="shared" si="39"/>
        <v>0</v>
      </c>
      <c r="V72" s="37">
        <f t="shared" si="40"/>
        <v>0</v>
      </c>
      <c r="W72" s="1" t="str">
        <f t="shared" si="19"/>
        <v>ST</v>
      </c>
      <c r="X72" s="37"/>
      <c r="Y72" s="24">
        <v>8.91</v>
      </c>
      <c r="Z72" s="24">
        <v>8.91</v>
      </c>
    </row>
    <row r="73" spans="1:26" x14ac:dyDescent="0.25">
      <c r="B73" s="3" t="s">
        <v>92</v>
      </c>
      <c r="C73" s="28">
        <v>42095</v>
      </c>
      <c r="D73" s="21"/>
      <c r="E73" s="22">
        <f t="shared" si="43"/>
        <v>8.91</v>
      </c>
      <c r="F73" s="23">
        <f t="shared" si="67"/>
        <v>0</v>
      </c>
      <c r="G73" s="29">
        <v>1.5439000000000001</v>
      </c>
      <c r="H73" s="304">
        <f t="shared" si="68"/>
        <v>0</v>
      </c>
      <c r="I73" s="304">
        <f t="shared" si="69"/>
        <v>0</v>
      </c>
      <c r="J73" s="306">
        <v>42349</v>
      </c>
      <c r="K73" s="37">
        <f t="shared" si="30"/>
        <v>0</v>
      </c>
      <c r="L73" s="37">
        <f t="shared" si="31"/>
        <v>0</v>
      </c>
      <c r="M73" s="37">
        <f t="shared" si="32"/>
        <v>0</v>
      </c>
      <c r="N73" s="37">
        <f t="shared" si="33"/>
        <v>0</v>
      </c>
      <c r="O73" s="37">
        <f t="shared" si="34"/>
        <v>0</v>
      </c>
      <c r="P73" s="37">
        <f t="shared" si="35"/>
        <v>0</v>
      </c>
      <c r="Q73" s="37">
        <f t="shared" si="36"/>
        <v>0</v>
      </c>
      <c r="R73" s="37">
        <f t="shared" si="37"/>
        <v>0</v>
      </c>
      <c r="S73" s="37">
        <f t="shared" si="38"/>
        <v>0</v>
      </c>
      <c r="T73" s="37">
        <f t="shared" si="64"/>
        <v>0</v>
      </c>
      <c r="U73" s="37">
        <f t="shared" si="39"/>
        <v>0</v>
      </c>
      <c r="V73" s="37">
        <f t="shared" si="40"/>
        <v>0</v>
      </c>
      <c r="W73" s="1" t="str">
        <f t="shared" si="19"/>
        <v>ST</v>
      </c>
      <c r="X73" s="37"/>
      <c r="Y73" s="24">
        <v>8.91</v>
      </c>
      <c r="Z73" s="24">
        <v>8.91</v>
      </c>
    </row>
    <row r="74" spans="1:26" s="5" customFormat="1" x14ac:dyDescent="0.25">
      <c r="B74" s="59" t="s">
        <v>93</v>
      </c>
      <c r="C74" s="28">
        <v>42104</v>
      </c>
      <c r="D74" s="21"/>
      <c r="E74" s="60">
        <f t="shared" si="43"/>
        <v>8.91</v>
      </c>
      <c r="F74" s="61">
        <f t="shared" si="67"/>
        <v>0</v>
      </c>
      <c r="G74" s="29">
        <v>1.5439000000000001</v>
      </c>
      <c r="H74" s="304">
        <f t="shared" si="68"/>
        <v>0</v>
      </c>
      <c r="I74" s="304">
        <f t="shared" si="69"/>
        <v>0</v>
      </c>
      <c r="J74" s="306">
        <v>42349</v>
      </c>
      <c r="K74" s="37">
        <f t="shared" si="30"/>
        <v>0</v>
      </c>
      <c r="L74" s="37">
        <f t="shared" si="31"/>
        <v>0</v>
      </c>
      <c r="M74" s="37">
        <f t="shared" si="32"/>
        <v>0</v>
      </c>
      <c r="N74" s="37">
        <f t="shared" si="33"/>
        <v>0</v>
      </c>
      <c r="O74" s="37">
        <f t="shared" si="34"/>
        <v>0</v>
      </c>
      <c r="P74" s="37">
        <f t="shared" si="35"/>
        <v>0</v>
      </c>
      <c r="Q74" s="37">
        <f t="shared" si="36"/>
        <v>0</v>
      </c>
      <c r="R74" s="37">
        <f t="shared" si="37"/>
        <v>0</v>
      </c>
      <c r="S74" s="37">
        <f t="shared" si="38"/>
        <v>0</v>
      </c>
      <c r="T74" s="37">
        <f t="shared" si="64"/>
        <v>0</v>
      </c>
      <c r="U74" s="37">
        <f t="shared" si="39"/>
        <v>0</v>
      </c>
      <c r="V74" s="37">
        <f t="shared" si="40"/>
        <v>0</v>
      </c>
      <c r="W74" s="1" t="str">
        <f t="shared" si="19"/>
        <v>ST</v>
      </c>
      <c r="X74" s="37"/>
      <c r="Y74" s="24">
        <v>8.91</v>
      </c>
      <c r="Z74" s="24">
        <v>8.91</v>
      </c>
    </row>
    <row r="75" spans="1:26" s="5" customFormat="1" x14ac:dyDescent="0.25">
      <c r="B75" s="292" t="s">
        <v>266</v>
      </c>
      <c r="C75" s="30">
        <v>42347</v>
      </c>
      <c r="D75" s="70"/>
      <c r="E75" s="60">
        <f t="shared" si="43"/>
        <v>23.893539000000001</v>
      </c>
      <c r="F75" s="299"/>
      <c r="G75" s="29">
        <v>1.5177</v>
      </c>
      <c r="H75" s="304">
        <f t="shared" si="68"/>
        <v>0</v>
      </c>
      <c r="I75" s="304">
        <f t="shared" si="69"/>
        <v>0</v>
      </c>
      <c r="J75" s="306">
        <v>42349</v>
      </c>
      <c r="K75" s="294">
        <f>IF(O75&gt;0,0,$I$75*'Investment - ISO'!K$7)</f>
        <v>0</v>
      </c>
      <c r="L75" s="294">
        <f>IF(O75&gt;0,0,$I$75*'Investment - ISO'!K$8)</f>
        <v>0</v>
      </c>
      <c r="M75" s="294">
        <f>IF(O75&gt;0,0,$I$75*'Investment - ISO'!K$9)</f>
        <v>0</v>
      </c>
      <c r="N75" s="294">
        <f>IF(O75&gt;0,0,$I$75*'Investment - ISO'!K$10)</f>
        <v>0</v>
      </c>
      <c r="O75" s="37">
        <f t="shared" ref="O75:O77" si="70">IF(J75=J$18,0,D75*8.91*1.5439)</f>
        <v>0</v>
      </c>
      <c r="P75" s="294">
        <f>IF(O75&gt;0,0,D75*'Investment - ISO'!J$7)</f>
        <v>0</v>
      </c>
      <c r="Q75" s="37"/>
      <c r="R75" s="37">
        <f>IF(O75&gt;0,0,D75*'Investment - ISO'!J$9)</f>
        <v>0</v>
      </c>
      <c r="S75" s="37">
        <f>IF(O75&gt;0,0,D75*'Investment - ISO'!J$10)</f>
        <v>0</v>
      </c>
      <c r="T75" s="37">
        <f t="shared" si="64"/>
        <v>0</v>
      </c>
      <c r="U75" s="37">
        <f t="shared" ref="U75:U77" si="71">IF(O75=0,Q75-L75,0)</f>
        <v>0</v>
      </c>
      <c r="V75" s="37">
        <f t="shared" ref="V75" si="72">T75+U75</f>
        <v>0</v>
      </c>
      <c r="W75" s="1" t="str">
        <f t="shared" si="19"/>
        <v>ST</v>
      </c>
      <c r="X75" s="69"/>
      <c r="Y75" s="24">
        <f>B$10</f>
        <v>23.893539000000001</v>
      </c>
      <c r="Z75" s="24">
        <f>Y75</f>
        <v>23.893539000000001</v>
      </c>
    </row>
    <row r="76" spans="1:26" s="5" customFormat="1" x14ac:dyDescent="0.25">
      <c r="B76" s="292" t="s">
        <v>267</v>
      </c>
      <c r="C76" s="30">
        <v>42347</v>
      </c>
      <c r="D76" s="70"/>
      <c r="E76" s="60">
        <f t="shared" si="43"/>
        <v>23.893539000000001</v>
      </c>
      <c r="F76" s="299">
        <v>0</v>
      </c>
      <c r="G76" s="29">
        <v>1.5177</v>
      </c>
      <c r="H76" s="304">
        <f t="shared" si="68"/>
        <v>0</v>
      </c>
      <c r="I76" s="304">
        <f t="shared" si="69"/>
        <v>0</v>
      </c>
      <c r="J76" s="306">
        <v>42349</v>
      </c>
      <c r="K76" s="294">
        <f>IF(O76&gt;0,0,$I$76*'Investment - ISO'!K$7)</f>
        <v>0</v>
      </c>
      <c r="L76" s="294">
        <f>IF(O76&gt;0,0,$I$76*'Investment - ISO'!K$8)</f>
        <v>0</v>
      </c>
      <c r="M76" s="294">
        <f>IF(O76&gt;0,0,$I$76*'Investment - ISO'!K$9)</f>
        <v>0</v>
      </c>
      <c r="N76" s="294">
        <f>IF(O76&gt;0,0,$I$76*'Investment - ISO'!K$10)</f>
        <v>0</v>
      </c>
      <c r="O76" s="37">
        <f t="shared" si="70"/>
        <v>0</v>
      </c>
      <c r="P76" s="294">
        <f>IF(O76&gt;0,0,D76*'Investment - ISO'!J$7)</f>
        <v>0</v>
      </c>
      <c r="Q76" s="37"/>
      <c r="R76" s="37">
        <f>IF(O76&gt;0,0,D76*'Investment - ISO'!J$9)</f>
        <v>0</v>
      </c>
      <c r="S76" s="37">
        <f>IF(O75&gt;0,0,D76*'Investment - ISO'!J$10)</f>
        <v>0</v>
      </c>
      <c r="T76" s="37">
        <f t="shared" si="64"/>
        <v>0</v>
      </c>
      <c r="U76" s="37">
        <f t="shared" si="71"/>
        <v>0</v>
      </c>
      <c r="V76" s="37">
        <f t="shared" ref="V76:V77" si="73">T76+U76</f>
        <v>0</v>
      </c>
      <c r="W76" s="1" t="str">
        <f t="shared" ref="W76" si="74">IF(AND(J76&gt;0,J76-C76&lt;366),"ST",IF(AND(J76&gt;0,J76-C76&gt;365),"LT","-"))</f>
        <v>ST</v>
      </c>
      <c r="X76" s="69"/>
      <c r="Y76" s="24">
        <f t="shared" ref="Y76:Y77" si="75">B$10</f>
        <v>23.893539000000001</v>
      </c>
      <c r="Z76" s="24">
        <f t="shared" ref="Z76:Z77" si="76">Y76</f>
        <v>23.893539000000001</v>
      </c>
    </row>
    <row r="77" spans="1:26" s="5" customFormat="1" x14ac:dyDescent="0.25">
      <c r="B77" s="59" t="s">
        <v>116</v>
      </c>
      <c r="C77" s="30">
        <v>42345</v>
      </c>
      <c r="D77" s="70"/>
      <c r="E77" s="60">
        <f t="shared" si="43"/>
        <v>23.893539000000001</v>
      </c>
      <c r="F77" s="61"/>
      <c r="G77" s="29">
        <v>1.5177</v>
      </c>
      <c r="H77" s="304">
        <f t="shared" si="68"/>
        <v>0</v>
      </c>
      <c r="I77" s="304">
        <f t="shared" si="69"/>
        <v>0</v>
      </c>
      <c r="J77" s="306">
        <v>42349</v>
      </c>
      <c r="K77" s="37">
        <f t="shared" ref="K77" si="77">IF(O77&gt;0,0,IF($D$13="YES",IF(E77=" ",0,I77*E$6),IF(E77=" ",0,I77*$K$6)))</f>
        <v>0</v>
      </c>
      <c r="L77" s="37">
        <f t="shared" ref="L77" si="78">IF(O77&gt;0,0,IF(O77&gt;0,0,IF($D$13="YES",IF($E77=" ",0,I77*$E$7),IF($E77=" ",0,I77*$K$7))))</f>
        <v>0</v>
      </c>
      <c r="M77" s="37">
        <f t="shared" ref="M77" si="79">IF(O77&gt;0,0,IF(O77&gt;0,0,IF($D$13="YES",IF($E77=" ",0,I77*$E$8),IF($E77=" ",0,I77*$K$8))))</f>
        <v>0</v>
      </c>
      <c r="N77" s="37">
        <f t="shared" ref="N77" si="80">IF(O77&gt;0,0,IF(O77&gt;0,0,IF($D$13="YES",IF($E77=" ",0,I77*$E$9),IF($E77=" ",0,I77*$K$9))))</f>
        <v>0</v>
      </c>
      <c r="O77" s="37">
        <f t="shared" si="70"/>
        <v>0</v>
      </c>
      <c r="P77" s="37">
        <f t="shared" ref="P77" si="81">IF(O77&gt;0,0,IF($D$13="YES",$D77*D$6,$D77*J$6))</f>
        <v>0</v>
      </c>
      <c r="Q77" s="37">
        <f t="shared" ref="Q77" si="82">IF(O77&gt;0,0,IF($D$13="YES",$D77*D$7,$D77*J$7))</f>
        <v>0</v>
      </c>
      <c r="R77" s="37">
        <f t="shared" ref="R77" si="83">IF(O77&gt;0,0,IF($D$13="YES",$D77*D$8,$D77*J$8))</f>
        <v>0</v>
      </c>
      <c r="S77" s="37">
        <f t="shared" ref="S77" si="84">IF(O77&gt;0,0,IF($D$13="YES",$D77*D$9,$D77*J$9))</f>
        <v>0</v>
      </c>
      <c r="T77" s="37">
        <f t="shared" si="64"/>
        <v>0</v>
      </c>
      <c r="U77" s="37">
        <f t="shared" si="71"/>
        <v>0</v>
      </c>
      <c r="V77" s="37">
        <f t="shared" si="73"/>
        <v>0</v>
      </c>
      <c r="W77" s="68" t="str">
        <f t="shared" si="19"/>
        <v>ST</v>
      </c>
      <c r="X77" s="69"/>
      <c r="Y77" s="24">
        <f t="shared" si="75"/>
        <v>23.893539000000001</v>
      </c>
      <c r="Z77" s="24">
        <f t="shared" si="76"/>
        <v>23.893539000000001</v>
      </c>
    </row>
    <row r="78" spans="1:26" x14ac:dyDescent="0.25">
      <c r="B78" s="3"/>
      <c r="C78" s="3"/>
      <c r="D78" s="3"/>
      <c r="E78" s="3"/>
      <c r="F78" s="3"/>
      <c r="G78" s="3"/>
      <c r="H78" s="3"/>
      <c r="I78" s="32"/>
      <c r="M78" s="3"/>
      <c r="N78" s="3"/>
      <c r="O78" s="3"/>
      <c r="P78" s="3"/>
      <c r="Q78" s="3"/>
      <c r="W78" s="32"/>
      <c r="Y78" s="3"/>
      <c r="Z78" s="3"/>
    </row>
    <row r="79" spans="1:26" ht="13.8" thickBot="1" x14ac:dyDescent="0.3">
      <c r="A79" s="4"/>
      <c r="B79" s="71" t="s">
        <v>279</v>
      </c>
      <c r="C79" s="33"/>
      <c r="D79" s="34">
        <f>SUM(D20:D78)</f>
        <v>0</v>
      </c>
      <c r="E79" s="3"/>
      <c r="F79" s="3"/>
      <c r="G79" s="3"/>
      <c r="H79" s="35">
        <f>SUM(H21:H78)</f>
        <v>0</v>
      </c>
      <c r="I79" s="35">
        <f>SUM(I21:I78)</f>
        <v>0</v>
      </c>
      <c r="K79" s="35">
        <f t="shared" ref="K79:U79" si="85">SUM(K21:K78)</f>
        <v>0</v>
      </c>
      <c r="L79" s="35">
        <f t="shared" si="85"/>
        <v>0</v>
      </c>
      <c r="M79" s="35">
        <f t="shared" si="85"/>
        <v>0</v>
      </c>
      <c r="N79" s="35">
        <f t="shared" si="85"/>
        <v>0</v>
      </c>
      <c r="O79" s="35">
        <f t="shared" si="85"/>
        <v>0</v>
      </c>
      <c r="P79" s="35">
        <f t="shared" si="85"/>
        <v>0</v>
      </c>
      <c r="Q79" s="35">
        <f t="shared" si="85"/>
        <v>0</v>
      </c>
      <c r="R79" s="35">
        <f t="shared" si="85"/>
        <v>0</v>
      </c>
      <c r="S79" s="35">
        <f t="shared" si="85"/>
        <v>0</v>
      </c>
      <c r="T79" s="35">
        <f t="shared" si="85"/>
        <v>0</v>
      </c>
      <c r="U79" s="35">
        <f t="shared" si="85"/>
        <v>0</v>
      </c>
      <c r="V79" s="35">
        <f>SUM(V20:V78)</f>
        <v>0</v>
      </c>
      <c r="W79" s="32"/>
      <c r="Y79" s="3"/>
      <c r="Z79" s="3"/>
    </row>
    <row r="80" spans="1:26" ht="13.8" thickTop="1" x14ac:dyDescent="0.25">
      <c r="D80" s="102"/>
      <c r="K80" s="226"/>
      <c r="P80" s="328"/>
      <c r="Q80" s="328"/>
    </row>
    <row r="81" spans="2:18" x14ac:dyDescent="0.25">
      <c r="C81" s="305" t="s">
        <v>256</v>
      </c>
      <c r="D81" s="102">
        <f>D79+'Investment - ISO'!E77</f>
        <v>0</v>
      </c>
      <c r="E81" s="102"/>
      <c r="F81" s="102"/>
      <c r="I81" s="26"/>
      <c r="N81" s="37"/>
      <c r="O81" s="37"/>
      <c r="P81" s="240"/>
      <c r="Q81" s="240"/>
      <c r="R81" s="240"/>
    </row>
    <row r="82" spans="2:18" x14ac:dyDescent="0.25">
      <c r="C82" s="305" t="s">
        <v>269</v>
      </c>
      <c r="D82" s="297"/>
      <c r="E82" s="102"/>
      <c r="P82" s="37"/>
      <c r="Q82" s="240"/>
      <c r="R82" s="240"/>
    </row>
    <row r="83" spans="2:18" ht="13.8" thickBot="1" x14ac:dyDescent="0.3">
      <c r="C83" s="305" t="s">
        <v>86</v>
      </c>
      <c r="D83" s="102">
        <f>D81-D82</f>
        <v>0</v>
      </c>
      <c r="E83" t="s">
        <v>270</v>
      </c>
      <c r="P83" s="37"/>
      <c r="Q83" s="240"/>
      <c r="R83" s="240"/>
    </row>
    <row r="84" spans="2:18" ht="39.6" x14ac:dyDescent="0.25">
      <c r="B84" s="41" t="s">
        <v>85</v>
      </c>
      <c r="C84" s="42" t="s">
        <v>273</v>
      </c>
      <c r="D84" s="42" t="s">
        <v>142</v>
      </c>
      <c r="E84" s="42" t="s">
        <v>128</v>
      </c>
      <c r="F84" s="42" t="s">
        <v>94</v>
      </c>
      <c r="G84" s="43"/>
      <c r="H84" s="45"/>
      <c r="Q84" s="264"/>
    </row>
    <row r="85" spans="2:18" ht="20.25" customHeight="1" x14ac:dyDescent="0.25">
      <c r="B85" s="44"/>
      <c r="C85" s="45"/>
      <c r="D85" s="45"/>
      <c r="E85" s="45"/>
      <c r="F85" s="45"/>
      <c r="G85" s="46"/>
      <c r="H85" s="45"/>
      <c r="Q85" s="240"/>
    </row>
    <row r="86" spans="2:18" ht="26.4" x14ac:dyDescent="0.25">
      <c r="B86" s="307" t="s">
        <v>272</v>
      </c>
      <c r="C86" s="308"/>
      <c r="D86" s="49">
        <f>H79</f>
        <v>0</v>
      </c>
      <c r="E86" s="49">
        <f>O79</f>
        <v>0</v>
      </c>
      <c r="F86" s="49">
        <f>E86-D86</f>
        <v>0</v>
      </c>
      <c r="G86" s="46"/>
      <c r="H86" s="45"/>
    </row>
    <row r="87" spans="2:18" x14ac:dyDescent="0.25">
      <c r="B87" s="47" t="s">
        <v>126</v>
      </c>
      <c r="C87" s="48">
        <f>SUM(D20:D71)-C86</f>
        <v>0</v>
      </c>
      <c r="D87" s="49">
        <f>SUM(K20:L71)</f>
        <v>0</v>
      </c>
      <c r="E87" s="49">
        <f>SUM(P20:Q71)</f>
        <v>0</v>
      </c>
      <c r="F87" s="49">
        <f>E87-D87</f>
        <v>0</v>
      </c>
      <c r="G87" s="46"/>
      <c r="H87" s="45"/>
    </row>
    <row r="88" spans="2:18" x14ac:dyDescent="0.25">
      <c r="B88" s="47" t="s">
        <v>127</v>
      </c>
      <c r="C88" s="48">
        <f>SUM(D72:D78)</f>
        <v>0</v>
      </c>
      <c r="D88" s="49">
        <f>SUM(K72:L78)</f>
        <v>0</v>
      </c>
      <c r="E88" s="49">
        <f>SUM(P72:Q78)</f>
        <v>0</v>
      </c>
      <c r="F88" s="49">
        <f>E88-D88</f>
        <v>0</v>
      </c>
      <c r="G88" s="46"/>
      <c r="H88" s="45"/>
    </row>
    <row r="89" spans="2:18" x14ac:dyDescent="0.25">
      <c r="B89" s="44"/>
      <c r="C89" s="50"/>
      <c r="D89" s="49"/>
      <c r="E89" s="49"/>
      <c r="F89" s="49"/>
      <c r="G89" s="46"/>
      <c r="H89" s="45"/>
    </row>
    <row r="90" spans="2:18" ht="13.8" thickBot="1" x14ac:dyDescent="0.3">
      <c r="B90" s="47" t="s">
        <v>4</v>
      </c>
      <c r="C90" s="64">
        <f>SUM(C86:C89)</f>
        <v>0</v>
      </c>
      <c r="D90" s="51">
        <f>SUM(D86:D89)</f>
        <v>0</v>
      </c>
      <c r="E90" s="51">
        <f>SUM(E86:E89)</f>
        <v>0</v>
      </c>
      <c r="F90" s="51">
        <f>SUM(F86:F89)</f>
        <v>0</v>
      </c>
      <c r="G90" s="46"/>
      <c r="H90" s="45"/>
    </row>
    <row r="91" spans="2:18" ht="13.8" thickTop="1" x14ac:dyDescent="0.25">
      <c r="B91" s="44"/>
      <c r="C91" s="45"/>
      <c r="D91" s="45"/>
      <c r="E91" s="45"/>
      <c r="F91" s="49">
        <f>F90-V79</f>
        <v>0</v>
      </c>
      <c r="G91" s="52" t="s">
        <v>86</v>
      </c>
      <c r="H91" s="317"/>
    </row>
    <row r="92" spans="2:18" ht="13.8" thickBot="1" x14ac:dyDescent="0.3">
      <c r="B92" s="53"/>
      <c r="C92" s="54"/>
      <c r="D92" s="54"/>
      <c r="E92" s="54"/>
      <c r="F92" s="54"/>
      <c r="G92" s="55"/>
      <c r="H92" s="45"/>
    </row>
    <row r="93" spans="2:18" x14ac:dyDescent="0.25">
      <c r="C93" s="102"/>
      <c r="D93" s="65"/>
      <c r="E93" s="65"/>
    </row>
    <row r="95" spans="2:18" ht="13.8" thickBot="1" x14ac:dyDescent="0.3"/>
    <row r="96" spans="2:18" ht="159" customHeight="1" thickBot="1" x14ac:dyDescent="0.3">
      <c r="B96" s="343" t="s">
        <v>50</v>
      </c>
      <c r="C96" s="344"/>
      <c r="D96" s="344"/>
      <c r="E96" s="344"/>
      <c r="F96" s="344"/>
      <c r="G96" s="344"/>
      <c r="H96" s="344"/>
      <c r="I96" s="344"/>
      <c r="J96" s="345"/>
      <c r="K96" s="36"/>
      <c r="L96" s="36"/>
      <c r="M96" s="36"/>
    </row>
    <row r="97" spans="9:9" x14ac:dyDescent="0.25">
      <c r="I97" s="56"/>
    </row>
    <row r="98" spans="9:9" x14ac:dyDescent="0.25">
      <c r="I98" s="56"/>
    </row>
    <row r="99" spans="9:9" x14ac:dyDescent="0.25">
      <c r="I99" s="56"/>
    </row>
    <row r="100" spans="9:9" x14ac:dyDescent="0.25">
      <c r="I100" s="56"/>
    </row>
    <row r="101" spans="9:9" x14ac:dyDescent="0.25">
      <c r="I101" s="56"/>
    </row>
    <row r="102" spans="9:9" x14ac:dyDescent="0.25">
      <c r="I102" s="56"/>
    </row>
    <row r="103" spans="9:9" x14ac:dyDescent="0.25">
      <c r="I103" s="56"/>
    </row>
    <row r="104" spans="9:9" x14ac:dyDescent="0.25">
      <c r="I104" s="56"/>
    </row>
  </sheetData>
  <mergeCells count="10">
    <mergeCell ref="Y17:Z18"/>
    <mergeCell ref="B96:J96"/>
    <mergeCell ref="K18:N18"/>
    <mergeCell ref="A4:E4"/>
    <mergeCell ref="B14:C14"/>
    <mergeCell ref="B15:C15"/>
    <mergeCell ref="P18:S18"/>
    <mergeCell ref="T18:W18"/>
    <mergeCell ref="B13:C13"/>
    <mergeCell ref="G4:K4"/>
  </mergeCells>
  <dataValidations count="2">
    <dataValidation type="list" allowBlank="1" showInputMessage="1" showErrorMessage="1" sqref="D13:D15">
      <formula1>LIST</formula1>
    </dataValidation>
    <dataValidation type="list" allowBlank="1" showInputMessage="1" showErrorMessage="1" sqref="WVX983031:WVX983032 C65527:C65528 JL65527:JL65528 TH65527:TH65528 ADD65527:ADD65528 AMZ65527:AMZ65528 AWV65527:AWV65528 BGR65527:BGR65528 BQN65527:BQN65528 CAJ65527:CAJ65528 CKF65527:CKF65528 CUB65527:CUB65528 DDX65527:DDX65528 DNT65527:DNT65528 DXP65527:DXP65528 EHL65527:EHL65528 ERH65527:ERH65528 FBD65527:FBD65528 FKZ65527:FKZ65528 FUV65527:FUV65528 GER65527:GER65528 GON65527:GON65528 GYJ65527:GYJ65528 HIF65527:HIF65528 HSB65527:HSB65528 IBX65527:IBX65528 ILT65527:ILT65528 IVP65527:IVP65528 JFL65527:JFL65528 JPH65527:JPH65528 JZD65527:JZD65528 KIZ65527:KIZ65528 KSV65527:KSV65528 LCR65527:LCR65528 LMN65527:LMN65528 LWJ65527:LWJ65528 MGF65527:MGF65528 MQB65527:MQB65528 MZX65527:MZX65528 NJT65527:NJT65528 NTP65527:NTP65528 ODL65527:ODL65528 ONH65527:ONH65528 OXD65527:OXD65528 PGZ65527:PGZ65528 PQV65527:PQV65528 QAR65527:QAR65528 QKN65527:QKN65528 QUJ65527:QUJ65528 REF65527:REF65528 ROB65527:ROB65528 RXX65527:RXX65528 SHT65527:SHT65528 SRP65527:SRP65528 TBL65527:TBL65528 TLH65527:TLH65528 TVD65527:TVD65528 UEZ65527:UEZ65528 UOV65527:UOV65528 UYR65527:UYR65528 VIN65527:VIN65528 VSJ65527:VSJ65528 WCF65527:WCF65528 WMB65527:WMB65528 WVX65527:WVX65528 C131063:C131064 JL131063:JL131064 TH131063:TH131064 ADD131063:ADD131064 AMZ131063:AMZ131064 AWV131063:AWV131064 BGR131063:BGR131064 BQN131063:BQN131064 CAJ131063:CAJ131064 CKF131063:CKF131064 CUB131063:CUB131064 DDX131063:DDX131064 DNT131063:DNT131064 DXP131063:DXP131064 EHL131063:EHL131064 ERH131063:ERH131064 FBD131063:FBD131064 FKZ131063:FKZ131064 FUV131063:FUV131064 GER131063:GER131064 GON131063:GON131064 GYJ131063:GYJ131064 HIF131063:HIF131064 HSB131063:HSB131064 IBX131063:IBX131064 ILT131063:ILT131064 IVP131063:IVP131064 JFL131063:JFL131064 JPH131063:JPH131064 JZD131063:JZD131064 KIZ131063:KIZ131064 KSV131063:KSV131064 LCR131063:LCR131064 LMN131063:LMN131064 LWJ131063:LWJ131064 MGF131063:MGF131064 MQB131063:MQB131064 MZX131063:MZX131064 NJT131063:NJT131064 NTP131063:NTP131064 ODL131063:ODL131064 ONH131063:ONH131064 OXD131063:OXD131064 PGZ131063:PGZ131064 PQV131063:PQV131064 QAR131063:QAR131064 QKN131063:QKN131064 QUJ131063:QUJ131064 REF131063:REF131064 ROB131063:ROB131064 RXX131063:RXX131064 SHT131063:SHT131064 SRP131063:SRP131064 TBL131063:TBL131064 TLH131063:TLH131064 TVD131063:TVD131064 UEZ131063:UEZ131064 UOV131063:UOV131064 UYR131063:UYR131064 VIN131063:VIN131064 VSJ131063:VSJ131064 WCF131063:WCF131064 WMB131063:WMB131064 WVX131063:WVX131064 C196599:C196600 JL196599:JL196600 TH196599:TH196600 ADD196599:ADD196600 AMZ196599:AMZ196600 AWV196599:AWV196600 BGR196599:BGR196600 BQN196599:BQN196600 CAJ196599:CAJ196600 CKF196599:CKF196600 CUB196599:CUB196600 DDX196599:DDX196600 DNT196599:DNT196600 DXP196599:DXP196600 EHL196599:EHL196600 ERH196599:ERH196600 FBD196599:FBD196600 FKZ196599:FKZ196600 FUV196599:FUV196600 GER196599:GER196600 GON196599:GON196600 GYJ196599:GYJ196600 HIF196599:HIF196600 HSB196599:HSB196600 IBX196599:IBX196600 ILT196599:ILT196600 IVP196599:IVP196600 JFL196599:JFL196600 JPH196599:JPH196600 JZD196599:JZD196600 KIZ196599:KIZ196600 KSV196599:KSV196600 LCR196599:LCR196600 LMN196599:LMN196600 LWJ196599:LWJ196600 MGF196599:MGF196600 MQB196599:MQB196600 MZX196599:MZX196600 NJT196599:NJT196600 NTP196599:NTP196600 ODL196599:ODL196600 ONH196599:ONH196600 OXD196599:OXD196600 PGZ196599:PGZ196600 PQV196599:PQV196600 QAR196599:QAR196600 QKN196599:QKN196600 QUJ196599:QUJ196600 REF196599:REF196600 ROB196599:ROB196600 RXX196599:RXX196600 SHT196599:SHT196600 SRP196599:SRP196600 TBL196599:TBL196600 TLH196599:TLH196600 TVD196599:TVD196600 UEZ196599:UEZ196600 UOV196599:UOV196600 UYR196599:UYR196600 VIN196599:VIN196600 VSJ196599:VSJ196600 WCF196599:WCF196600 WMB196599:WMB196600 WVX196599:WVX196600 C262135:C262136 JL262135:JL262136 TH262135:TH262136 ADD262135:ADD262136 AMZ262135:AMZ262136 AWV262135:AWV262136 BGR262135:BGR262136 BQN262135:BQN262136 CAJ262135:CAJ262136 CKF262135:CKF262136 CUB262135:CUB262136 DDX262135:DDX262136 DNT262135:DNT262136 DXP262135:DXP262136 EHL262135:EHL262136 ERH262135:ERH262136 FBD262135:FBD262136 FKZ262135:FKZ262136 FUV262135:FUV262136 GER262135:GER262136 GON262135:GON262136 GYJ262135:GYJ262136 HIF262135:HIF262136 HSB262135:HSB262136 IBX262135:IBX262136 ILT262135:ILT262136 IVP262135:IVP262136 JFL262135:JFL262136 JPH262135:JPH262136 JZD262135:JZD262136 KIZ262135:KIZ262136 KSV262135:KSV262136 LCR262135:LCR262136 LMN262135:LMN262136 LWJ262135:LWJ262136 MGF262135:MGF262136 MQB262135:MQB262136 MZX262135:MZX262136 NJT262135:NJT262136 NTP262135:NTP262136 ODL262135:ODL262136 ONH262135:ONH262136 OXD262135:OXD262136 PGZ262135:PGZ262136 PQV262135:PQV262136 QAR262135:QAR262136 QKN262135:QKN262136 QUJ262135:QUJ262136 REF262135:REF262136 ROB262135:ROB262136 RXX262135:RXX262136 SHT262135:SHT262136 SRP262135:SRP262136 TBL262135:TBL262136 TLH262135:TLH262136 TVD262135:TVD262136 UEZ262135:UEZ262136 UOV262135:UOV262136 UYR262135:UYR262136 VIN262135:VIN262136 VSJ262135:VSJ262136 WCF262135:WCF262136 WMB262135:WMB262136 WVX262135:WVX262136 C327671:C327672 JL327671:JL327672 TH327671:TH327672 ADD327671:ADD327672 AMZ327671:AMZ327672 AWV327671:AWV327672 BGR327671:BGR327672 BQN327671:BQN327672 CAJ327671:CAJ327672 CKF327671:CKF327672 CUB327671:CUB327672 DDX327671:DDX327672 DNT327671:DNT327672 DXP327671:DXP327672 EHL327671:EHL327672 ERH327671:ERH327672 FBD327671:FBD327672 FKZ327671:FKZ327672 FUV327671:FUV327672 GER327671:GER327672 GON327671:GON327672 GYJ327671:GYJ327672 HIF327671:HIF327672 HSB327671:HSB327672 IBX327671:IBX327672 ILT327671:ILT327672 IVP327671:IVP327672 JFL327671:JFL327672 JPH327671:JPH327672 JZD327671:JZD327672 KIZ327671:KIZ327672 KSV327671:KSV327672 LCR327671:LCR327672 LMN327671:LMN327672 LWJ327671:LWJ327672 MGF327671:MGF327672 MQB327671:MQB327672 MZX327671:MZX327672 NJT327671:NJT327672 NTP327671:NTP327672 ODL327671:ODL327672 ONH327671:ONH327672 OXD327671:OXD327672 PGZ327671:PGZ327672 PQV327671:PQV327672 QAR327671:QAR327672 QKN327671:QKN327672 QUJ327671:QUJ327672 REF327671:REF327672 ROB327671:ROB327672 RXX327671:RXX327672 SHT327671:SHT327672 SRP327671:SRP327672 TBL327671:TBL327672 TLH327671:TLH327672 TVD327671:TVD327672 UEZ327671:UEZ327672 UOV327671:UOV327672 UYR327671:UYR327672 VIN327671:VIN327672 VSJ327671:VSJ327672 WCF327671:WCF327672 WMB327671:WMB327672 WVX327671:WVX327672 C393207:C393208 JL393207:JL393208 TH393207:TH393208 ADD393207:ADD393208 AMZ393207:AMZ393208 AWV393207:AWV393208 BGR393207:BGR393208 BQN393207:BQN393208 CAJ393207:CAJ393208 CKF393207:CKF393208 CUB393207:CUB393208 DDX393207:DDX393208 DNT393207:DNT393208 DXP393207:DXP393208 EHL393207:EHL393208 ERH393207:ERH393208 FBD393207:FBD393208 FKZ393207:FKZ393208 FUV393207:FUV393208 GER393207:GER393208 GON393207:GON393208 GYJ393207:GYJ393208 HIF393207:HIF393208 HSB393207:HSB393208 IBX393207:IBX393208 ILT393207:ILT393208 IVP393207:IVP393208 JFL393207:JFL393208 JPH393207:JPH393208 JZD393207:JZD393208 KIZ393207:KIZ393208 KSV393207:KSV393208 LCR393207:LCR393208 LMN393207:LMN393208 LWJ393207:LWJ393208 MGF393207:MGF393208 MQB393207:MQB393208 MZX393207:MZX393208 NJT393207:NJT393208 NTP393207:NTP393208 ODL393207:ODL393208 ONH393207:ONH393208 OXD393207:OXD393208 PGZ393207:PGZ393208 PQV393207:PQV393208 QAR393207:QAR393208 QKN393207:QKN393208 QUJ393207:QUJ393208 REF393207:REF393208 ROB393207:ROB393208 RXX393207:RXX393208 SHT393207:SHT393208 SRP393207:SRP393208 TBL393207:TBL393208 TLH393207:TLH393208 TVD393207:TVD393208 UEZ393207:UEZ393208 UOV393207:UOV393208 UYR393207:UYR393208 VIN393207:VIN393208 VSJ393207:VSJ393208 WCF393207:WCF393208 WMB393207:WMB393208 WVX393207:WVX393208 C458743:C458744 JL458743:JL458744 TH458743:TH458744 ADD458743:ADD458744 AMZ458743:AMZ458744 AWV458743:AWV458744 BGR458743:BGR458744 BQN458743:BQN458744 CAJ458743:CAJ458744 CKF458743:CKF458744 CUB458743:CUB458744 DDX458743:DDX458744 DNT458743:DNT458744 DXP458743:DXP458744 EHL458743:EHL458744 ERH458743:ERH458744 FBD458743:FBD458744 FKZ458743:FKZ458744 FUV458743:FUV458744 GER458743:GER458744 GON458743:GON458744 GYJ458743:GYJ458744 HIF458743:HIF458744 HSB458743:HSB458744 IBX458743:IBX458744 ILT458743:ILT458744 IVP458743:IVP458744 JFL458743:JFL458744 JPH458743:JPH458744 JZD458743:JZD458744 KIZ458743:KIZ458744 KSV458743:KSV458744 LCR458743:LCR458744 LMN458743:LMN458744 LWJ458743:LWJ458744 MGF458743:MGF458744 MQB458743:MQB458744 MZX458743:MZX458744 NJT458743:NJT458744 NTP458743:NTP458744 ODL458743:ODL458744 ONH458743:ONH458744 OXD458743:OXD458744 PGZ458743:PGZ458744 PQV458743:PQV458744 QAR458743:QAR458744 QKN458743:QKN458744 QUJ458743:QUJ458744 REF458743:REF458744 ROB458743:ROB458744 RXX458743:RXX458744 SHT458743:SHT458744 SRP458743:SRP458744 TBL458743:TBL458744 TLH458743:TLH458744 TVD458743:TVD458744 UEZ458743:UEZ458744 UOV458743:UOV458744 UYR458743:UYR458744 VIN458743:VIN458744 VSJ458743:VSJ458744 WCF458743:WCF458744 WMB458743:WMB458744 WVX458743:WVX458744 C524279:C524280 JL524279:JL524280 TH524279:TH524280 ADD524279:ADD524280 AMZ524279:AMZ524280 AWV524279:AWV524280 BGR524279:BGR524280 BQN524279:BQN524280 CAJ524279:CAJ524280 CKF524279:CKF524280 CUB524279:CUB524280 DDX524279:DDX524280 DNT524279:DNT524280 DXP524279:DXP524280 EHL524279:EHL524280 ERH524279:ERH524280 FBD524279:FBD524280 FKZ524279:FKZ524280 FUV524279:FUV524280 GER524279:GER524280 GON524279:GON524280 GYJ524279:GYJ524280 HIF524279:HIF524280 HSB524279:HSB524280 IBX524279:IBX524280 ILT524279:ILT524280 IVP524279:IVP524280 JFL524279:JFL524280 JPH524279:JPH524280 JZD524279:JZD524280 KIZ524279:KIZ524280 KSV524279:KSV524280 LCR524279:LCR524280 LMN524279:LMN524280 LWJ524279:LWJ524280 MGF524279:MGF524280 MQB524279:MQB524280 MZX524279:MZX524280 NJT524279:NJT524280 NTP524279:NTP524280 ODL524279:ODL524280 ONH524279:ONH524280 OXD524279:OXD524280 PGZ524279:PGZ524280 PQV524279:PQV524280 QAR524279:QAR524280 QKN524279:QKN524280 QUJ524279:QUJ524280 REF524279:REF524280 ROB524279:ROB524280 RXX524279:RXX524280 SHT524279:SHT524280 SRP524279:SRP524280 TBL524279:TBL524280 TLH524279:TLH524280 TVD524279:TVD524280 UEZ524279:UEZ524280 UOV524279:UOV524280 UYR524279:UYR524280 VIN524279:VIN524280 VSJ524279:VSJ524280 WCF524279:WCF524280 WMB524279:WMB524280 WVX524279:WVX524280 C589815:C589816 JL589815:JL589816 TH589815:TH589816 ADD589815:ADD589816 AMZ589815:AMZ589816 AWV589815:AWV589816 BGR589815:BGR589816 BQN589815:BQN589816 CAJ589815:CAJ589816 CKF589815:CKF589816 CUB589815:CUB589816 DDX589815:DDX589816 DNT589815:DNT589816 DXP589815:DXP589816 EHL589815:EHL589816 ERH589815:ERH589816 FBD589815:FBD589816 FKZ589815:FKZ589816 FUV589815:FUV589816 GER589815:GER589816 GON589815:GON589816 GYJ589815:GYJ589816 HIF589815:HIF589816 HSB589815:HSB589816 IBX589815:IBX589816 ILT589815:ILT589816 IVP589815:IVP589816 JFL589815:JFL589816 JPH589815:JPH589816 JZD589815:JZD589816 KIZ589815:KIZ589816 KSV589815:KSV589816 LCR589815:LCR589816 LMN589815:LMN589816 LWJ589815:LWJ589816 MGF589815:MGF589816 MQB589815:MQB589816 MZX589815:MZX589816 NJT589815:NJT589816 NTP589815:NTP589816 ODL589815:ODL589816 ONH589815:ONH589816 OXD589815:OXD589816 PGZ589815:PGZ589816 PQV589815:PQV589816 QAR589815:QAR589816 QKN589815:QKN589816 QUJ589815:QUJ589816 REF589815:REF589816 ROB589815:ROB589816 RXX589815:RXX589816 SHT589815:SHT589816 SRP589815:SRP589816 TBL589815:TBL589816 TLH589815:TLH589816 TVD589815:TVD589816 UEZ589815:UEZ589816 UOV589815:UOV589816 UYR589815:UYR589816 VIN589815:VIN589816 VSJ589815:VSJ589816 WCF589815:WCF589816 WMB589815:WMB589816 WVX589815:WVX589816 C655351:C655352 JL655351:JL655352 TH655351:TH655352 ADD655351:ADD655352 AMZ655351:AMZ655352 AWV655351:AWV655352 BGR655351:BGR655352 BQN655351:BQN655352 CAJ655351:CAJ655352 CKF655351:CKF655352 CUB655351:CUB655352 DDX655351:DDX655352 DNT655351:DNT655352 DXP655351:DXP655352 EHL655351:EHL655352 ERH655351:ERH655352 FBD655351:FBD655352 FKZ655351:FKZ655352 FUV655351:FUV655352 GER655351:GER655352 GON655351:GON655352 GYJ655351:GYJ655352 HIF655351:HIF655352 HSB655351:HSB655352 IBX655351:IBX655352 ILT655351:ILT655352 IVP655351:IVP655352 JFL655351:JFL655352 JPH655351:JPH655352 JZD655351:JZD655352 KIZ655351:KIZ655352 KSV655351:KSV655352 LCR655351:LCR655352 LMN655351:LMN655352 LWJ655351:LWJ655352 MGF655351:MGF655352 MQB655351:MQB655352 MZX655351:MZX655352 NJT655351:NJT655352 NTP655351:NTP655352 ODL655351:ODL655352 ONH655351:ONH655352 OXD655351:OXD655352 PGZ655351:PGZ655352 PQV655351:PQV655352 QAR655351:QAR655352 QKN655351:QKN655352 QUJ655351:QUJ655352 REF655351:REF655352 ROB655351:ROB655352 RXX655351:RXX655352 SHT655351:SHT655352 SRP655351:SRP655352 TBL655351:TBL655352 TLH655351:TLH655352 TVD655351:TVD655352 UEZ655351:UEZ655352 UOV655351:UOV655352 UYR655351:UYR655352 VIN655351:VIN655352 VSJ655351:VSJ655352 WCF655351:WCF655352 WMB655351:WMB655352 WVX655351:WVX655352 C720887:C720888 JL720887:JL720888 TH720887:TH720888 ADD720887:ADD720888 AMZ720887:AMZ720888 AWV720887:AWV720888 BGR720887:BGR720888 BQN720887:BQN720888 CAJ720887:CAJ720888 CKF720887:CKF720888 CUB720887:CUB720888 DDX720887:DDX720888 DNT720887:DNT720888 DXP720887:DXP720888 EHL720887:EHL720888 ERH720887:ERH720888 FBD720887:FBD720888 FKZ720887:FKZ720888 FUV720887:FUV720888 GER720887:GER720888 GON720887:GON720888 GYJ720887:GYJ720888 HIF720887:HIF720888 HSB720887:HSB720888 IBX720887:IBX720888 ILT720887:ILT720888 IVP720887:IVP720888 JFL720887:JFL720888 JPH720887:JPH720888 JZD720887:JZD720888 KIZ720887:KIZ720888 KSV720887:KSV720888 LCR720887:LCR720888 LMN720887:LMN720888 LWJ720887:LWJ720888 MGF720887:MGF720888 MQB720887:MQB720888 MZX720887:MZX720888 NJT720887:NJT720888 NTP720887:NTP720888 ODL720887:ODL720888 ONH720887:ONH720888 OXD720887:OXD720888 PGZ720887:PGZ720888 PQV720887:PQV720888 QAR720887:QAR720888 QKN720887:QKN720888 QUJ720887:QUJ720888 REF720887:REF720888 ROB720887:ROB720888 RXX720887:RXX720888 SHT720887:SHT720888 SRP720887:SRP720888 TBL720887:TBL720888 TLH720887:TLH720888 TVD720887:TVD720888 UEZ720887:UEZ720888 UOV720887:UOV720888 UYR720887:UYR720888 VIN720887:VIN720888 VSJ720887:VSJ720888 WCF720887:WCF720888 WMB720887:WMB720888 WVX720887:WVX720888 C786423:C786424 JL786423:JL786424 TH786423:TH786424 ADD786423:ADD786424 AMZ786423:AMZ786424 AWV786423:AWV786424 BGR786423:BGR786424 BQN786423:BQN786424 CAJ786423:CAJ786424 CKF786423:CKF786424 CUB786423:CUB786424 DDX786423:DDX786424 DNT786423:DNT786424 DXP786423:DXP786424 EHL786423:EHL786424 ERH786423:ERH786424 FBD786423:FBD786424 FKZ786423:FKZ786424 FUV786423:FUV786424 GER786423:GER786424 GON786423:GON786424 GYJ786423:GYJ786424 HIF786423:HIF786424 HSB786423:HSB786424 IBX786423:IBX786424 ILT786423:ILT786424 IVP786423:IVP786424 JFL786423:JFL786424 JPH786423:JPH786424 JZD786423:JZD786424 KIZ786423:KIZ786424 KSV786423:KSV786424 LCR786423:LCR786424 LMN786423:LMN786424 LWJ786423:LWJ786424 MGF786423:MGF786424 MQB786423:MQB786424 MZX786423:MZX786424 NJT786423:NJT786424 NTP786423:NTP786424 ODL786423:ODL786424 ONH786423:ONH786424 OXD786423:OXD786424 PGZ786423:PGZ786424 PQV786423:PQV786424 QAR786423:QAR786424 QKN786423:QKN786424 QUJ786423:QUJ786424 REF786423:REF786424 ROB786423:ROB786424 RXX786423:RXX786424 SHT786423:SHT786424 SRP786423:SRP786424 TBL786423:TBL786424 TLH786423:TLH786424 TVD786423:TVD786424 UEZ786423:UEZ786424 UOV786423:UOV786424 UYR786423:UYR786424 VIN786423:VIN786424 VSJ786423:VSJ786424 WCF786423:WCF786424 WMB786423:WMB786424 WVX786423:WVX786424 C851959:C851960 JL851959:JL851960 TH851959:TH851960 ADD851959:ADD851960 AMZ851959:AMZ851960 AWV851959:AWV851960 BGR851959:BGR851960 BQN851959:BQN851960 CAJ851959:CAJ851960 CKF851959:CKF851960 CUB851959:CUB851960 DDX851959:DDX851960 DNT851959:DNT851960 DXP851959:DXP851960 EHL851959:EHL851960 ERH851959:ERH851960 FBD851959:FBD851960 FKZ851959:FKZ851960 FUV851959:FUV851960 GER851959:GER851960 GON851959:GON851960 GYJ851959:GYJ851960 HIF851959:HIF851960 HSB851959:HSB851960 IBX851959:IBX851960 ILT851959:ILT851960 IVP851959:IVP851960 JFL851959:JFL851960 JPH851959:JPH851960 JZD851959:JZD851960 KIZ851959:KIZ851960 KSV851959:KSV851960 LCR851959:LCR851960 LMN851959:LMN851960 LWJ851959:LWJ851960 MGF851959:MGF851960 MQB851959:MQB851960 MZX851959:MZX851960 NJT851959:NJT851960 NTP851959:NTP851960 ODL851959:ODL851960 ONH851959:ONH851960 OXD851959:OXD851960 PGZ851959:PGZ851960 PQV851959:PQV851960 QAR851959:QAR851960 QKN851959:QKN851960 QUJ851959:QUJ851960 REF851959:REF851960 ROB851959:ROB851960 RXX851959:RXX851960 SHT851959:SHT851960 SRP851959:SRP851960 TBL851959:TBL851960 TLH851959:TLH851960 TVD851959:TVD851960 UEZ851959:UEZ851960 UOV851959:UOV851960 UYR851959:UYR851960 VIN851959:VIN851960 VSJ851959:VSJ851960 WCF851959:WCF851960 WMB851959:WMB851960 WVX851959:WVX851960 C917495:C917496 JL917495:JL917496 TH917495:TH917496 ADD917495:ADD917496 AMZ917495:AMZ917496 AWV917495:AWV917496 BGR917495:BGR917496 BQN917495:BQN917496 CAJ917495:CAJ917496 CKF917495:CKF917496 CUB917495:CUB917496 DDX917495:DDX917496 DNT917495:DNT917496 DXP917495:DXP917496 EHL917495:EHL917496 ERH917495:ERH917496 FBD917495:FBD917496 FKZ917495:FKZ917496 FUV917495:FUV917496 GER917495:GER917496 GON917495:GON917496 GYJ917495:GYJ917496 HIF917495:HIF917496 HSB917495:HSB917496 IBX917495:IBX917496 ILT917495:ILT917496 IVP917495:IVP917496 JFL917495:JFL917496 JPH917495:JPH917496 JZD917495:JZD917496 KIZ917495:KIZ917496 KSV917495:KSV917496 LCR917495:LCR917496 LMN917495:LMN917496 LWJ917495:LWJ917496 MGF917495:MGF917496 MQB917495:MQB917496 MZX917495:MZX917496 NJT917495:NJT917496 NTP917495:NTP917496 ODL917495:ODL917496 ONH917495:ONH917496 OXD917495:OXD917496 PGZ917495:PGZ917496 PQV917495:PQV917496 QAR917495:QAR917496 QKN917495:QKN917496 QUJ917495:QUJ917496 REF917495:REF917496 ROB917495:ROB917496 RXX917495:RXX917496 SHT917495:SHT917496 SRP917495:SRP917496 TBL917495:TBL917496 TLH917495:TLH917496 TVD917495:TVD917496 UEZ917495:UEZ917496 UOV917495:UOV917496 UYR917495:UYR917496 VIN917495:VIN917496 VSJ917495:VSJ917496 WCF917495:WCF917496 WMB917495:WMB917496 WVX917495:WVX917496 C983031:C983032 JL983031:JL983032 TH983031:TH983032 ADD983031:ADD983032 AMZ983031:AMZ983032 AWV983031:AWV983032 BGR983031:BGR983032 BQN983031:BQN983032 CAJ983031:CAJ983032 CKF983031:CKF983032 CUB983031:CUB983032 DDX983031:DDX983032 DNT983031:DNT983032 DXP983031:DXP983032 EHL983031:EHL983032 ERH983031:ERH983032 FBD983031:FBD983032 FKZ983031:FKZ983032 FUV983031:FUV983032 GER983031:GER983032 GON983031:GON983032 GYJ983031:GYJ983032 HIF983031:HIF983032 HSB983031:HSB983032 IBX983031:IBX983032 ILT983031:ILT983032 IVP983031:IVP983032 JFL983031:JFL983032 JPH983031:JPH983032 JZD983031:JZD983032 KIZ983031:KIZ983032 KSV983031:KSV983032 LCR983031:LCR983032 LMN983031:LMN983032 LWJ983031:LWJ983032 MGF983031:MGF983032 MQB983031:MQB983032 MZX983031:MZX983032 NJT983031:NJT983032 NTP983031:NTP983032 ODL983031:ODL983032 ONH983031:ONH983032 OXD983031:OXD983032 PGZ983031:PGZ983032 PQV983031:PQV983032 QAR983031:QAR983032 QKN983031:QKN983032 QUJ983031:QUJ983032 REF983031:REF983032 ROB983031:ROB983032 RXX983031:RXX983032 SHT983031:SHT983032 SRP983031:SRP983032 TBL983031:TBL983032 TLH983031:TLH983032 TVD983031:TVD983032 UEZ983031:UEZ983032 UOV983031:UOV983032 UYR983031:UYR983032 VIN983031:VIN983032 VSJ983031:VSJ983032 WCF983031:WCF983032 WMB983031:WMB983032 JL14:JL17 TH14:TH17 ADD14:ADD17 AMZ14:AMZ17 AWV14:AWV17 BGR14:BGR17 BQN14:BQN17 CAJ14:CAJ17 CKF14:CKF17 CUB14:CUB17 DDX14:DDX17 DNT14:DNT17 DXP14:DXP17 EHL14:EHL17 ERH14:ERH17 FBD14:FBD17 FKZ14:FKZ17 FUV14:FUV17 GER14:GER17 GON14:GON17 GYJ14:GYJ17 HIF14:HIF17 HSB14:HSB17 IBX14:IBX17 ILT14:ILT17 IVP14:IVP17 JFL14:JFL17 JPH14:JPH17 JZD14:JZD17 KIZ14:KIZ17 KSV14:KSV17 LCR14:LCR17 LMN14:LMN17 LWJ14:LWJ17 MGF14:MGF17 MQB14:MQB17 MZX14:MZX17 NJT14:NJT17 NTP14:NTP17 ODL14:ODL17 ONH14:ONH17 OXD14:OXD17 PGZ14:PGZ17 PQV14:PQV17 QAR14:QAR17 QKN14:QKN17 QUJ14:QUJ17 REF14:REF17 ROB14:ROB17 RXX14:RXX17 SHT14:SHT17 SRP14:SRP17 TBL14:TBL17 TLH14:TLH17 TVD14:TVD17 UEZ14:UEZ17 UOV14:UOV17 UYR14:UYR17 VIN14:VIN17 VSJ14:VSJ17 WCF14:WCF17 WMB14:WMB17 WVX14:WVX17">
      <formula1>shareholders</formula1>
    </dataValidation>
  </dataValidations>
  <pageMargins left="0.75" right="0.75" top="1" bottom="1" header="0.5" footer="0.5"/>
  <pageSetup scale="34" fitToHeight="0" orientation="landscape" r:id="rId1"/>
  <headerFooter alignWithMargins="0">
    <oddFooter>&amp;L&amp;D  &amp;T&amp;C&amp;P&amp;R&amp;F</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Z104"/>
  <sheetViews>
    <sheetView topLeftCell="E58" zoomScale="80" zoomScaleNormal="80" workbookViewId="0">
      <selection activeCell="O77" sqref="O77"/>
    </sheetView>
  </sheetViews>
  <sheetFormatPr defaultRowHeight="13.2" x14ac:dyDescent="0.25"/>
  <cols>
    <col min="1" max="1" width="51" customWidth="1"/>
    <col min="2" max="2" width="15.6640625" customWidth="1"/>
    <col min="3" max="3" width="16.6640625" customWidth="1"/>
    <col min="4" max="4" width="15.44140625" customWidth="1"/>
    <col min="5" max="5" width="15.5546875" customWidth="1"/>
    <col min="6" max="6" width="12.88671875" customWidth="1"/>
    <col min="7" max="7" width="17.44140625" customWidth="1"/>
    <col min="8" max="8" width="13.5546875" customWidth="1"/>
    <col min="9" max="9" width="17.6640625" customWidth="1"/>
    <col min="10" max="10" width="15.88671875" bestFit="1" customWidth="1"/>
    <col min="11" max="11" width="17.6640625" bestFit="1" customWidth="1"/>
    <col min="12" max="12" width="17.6640625" customWidth="1"/>
    <col min="13" max="13" width="16.33203125" customWidth="1"/>
    <col min="14" max="14" width="14" bestFit="1" customWidth="1"/>
    <col min="15" max="15" width="15.6640625" customWidth="1"/>
    <col min="16" max="16" width="14" bestFit="1" customWidth="1"/>
    <col min="17" max="17" width="16.44140625" bestFit="1" customWidth="1"/>
    <col min="18" max="18" width="14.88671875" customWidth="1"/>
    <col min="19" max="21" width="14" bestFit="1" customWidth="1"/>
    <col min="22" max="22" width="16.44140625" customWidth="1"/>
    <col min="23" max="23" width="14" bestFit="1" customWidth="1"/>
    <col min="24" max="24" width="14" customWidth="1"/>
    <col min="25" max="25" width="12.6640625" customWidth="1"/>
    <col min="252" max="252" width="43.6640625" customWidth="1"/>
    <col min="253" max="253" width="15.6640625" customWidth="1"/>
    <col min="254" max="254" width="16.6640625" customWidth="1"/>
    <col min="255" max="255" width="12" customWidth="1"/>
    <col min="256" max="256" width="15.5546875" bestFit="1" customWidth="1"/>
    <col min="257" max="257" width="12.88671875" customWidth="1"/>
    <col min="258" max="258" width="15.44140625" customWidth="1"/>
    <col min="259" max="259" width="13.5546875" customWidth="1"/>
    <col min="260" max="260" width="17.6640625" customWidth="1"/>
    <col min="261" max="261" width="13.44140625" customWidth="1"/>
    <col min="262" max="262" width="18.109375" customWidth="1"/>
    <col min="263" max="263" width="11.5546875" customWidth="1"/>
    <col min="264" max="264" width="13.33203125" customWidth="1"/>
    <col min="265" max="265" width="14.5546875" customWidth="1"/>
    <col min="266" max="266" width="19.88671875" customWidth="1"/>
    <col min="267" max="267" width="10.109375" bestFit="1" customWidth="1"/>
    <col min="508" max="508" width="43.6640625" customWidth="1"/>
    <col min="509" max="509" width="15.6640625" customWidth="1"/>
    <col min="510" max="510" width="16.6640625" customWidth="1"/>
    <col min="511" max="511" width="12" customWidth="1"/>
    <col min="512" max="512" width="15.5546875" bestFit="1" customWidth="1"/>
    <col min="513" max="513" width="12.88671875" customWidth="1"/>
    <col min="514" max="514" width="15.44140625" customWidth="1"/>
    <col min="515" max="515" width="13.5546875" customWidth="1"/>
    <col min="516" max="516" width="17.6640625" customWidth="1"/>
    <col min="517" max="517" width="13.44140625" customWidth="1"/>
    <col min="518" max="518" width="18.109375" customWidth="1"/>
    <col min="519" max="519" width="11.5546875" customWidth="1"/>
    <col min="520" max="520" width="13.33203125" customWidth="1"/>
    <col min="521" max="521" width="14.5546875" customWidth="1"/>
    <col min="522" max="522" width="19.88671875" customWidth="1"/>
    <col min="523" max="523" width="10.109375" bestFit="1" customWidth="1"/>
    <col min="764" max="764" width="43.6640625" customWidth="1"/>
    <col min="765" max="765" width="15.6640625" customWidth="1"/>
    <col min="766" max="766" width="16.6640625" customWidth="1"/>
    <col min="767" max="767" width="12" customWidth="1"/>
    <col min="768" max="768" width="15.5546875" bestFit="1" customWidth="1"/>
    <col min="769" max="769" width="12.88671875" customWidth="1"/>
    <col min="770" max="770" width="15.44140625" customWidth="1"/>
    <col min="771" max="771" width="13.5546875" customWidth="1"/>
    <col min="772" max="772" width="17.6640625" customWidth="1"/>
    <col min="773" max="773" width="13.44140625" customWidth="1"/>
    <col min="774" max="774" width="18.109375" customWidth="1"/>
    <col min="775" max="775" width="11.5546875" customWidth="1"/>
    <col min="776" max="776" width="13.33203125" customWidth="1"/>
    <col min="777" max="777" width="14.5546875" customWidth="1"/>
    <col min="778" max="778" width="19.88671875" customWidth="1"/>
    <col min="779" max="779" width="10.109375" bestFit="1" customWidth="1"/>
    <col min="1020" max="1020" width="43.6640625" customWidth="1"/>
    <col min="1021" max="1021" width="15.6640625" customWidth="1"/>
    <col min="1022" max="1022" width="16.6640625" customWidth="1"/>
    <col min="1023" max="1023" width="12" customWidth="1"/>
    <col min="1024" max="1024" width="15.5546875" bestFit="1" customWidth="1"/>
    <col min="1025" max="1025" width="12.88671875" customWidth="1"/>
    <col min="1026" max="1026" width="15.44140625" customWidth="1"/>
    <col min="1027" max="1027" width="13.5546875" customWidth="1"/>
    <col min="1028" max="1028" width="17.6640625" customWidth="1"/>
    <col min="1029" max="1029" width="13.44140625" customWidth="1"/>
    <col min="1030" max="1030" width="18.109375" customWidth="1"/>
    <col min="1031" max="1031" width="11.5546875" customWidth="1"/>
    <col min="1032" max="1032" width="13.33203125" customWidth="1"/>
    <col min="1033" max="1033" width="14.5546875" customWidth="1"/>
    <col min="1034" max="1034" width="19.88671875" customWidth="1"/>
    <col min="1035" max="1035" width="10.109375" bestFit="1" customWidth="1"/>
    <col min="1276" max="1276" width="43.6640625" customWidth="1"/>
    <col min="1277" max="1277" width="15.6640625" customWidth="1"/>
    <col min="1278" max="1278" width="16.6640625" customWidth="1"/>
    <col min="1279" max="1279" width="12" customWidth="1"/>
    <col min="1280" max="1280" width="15.5546875" bestFit="1" customWidth="1"/>
    <col min="1281" max="1281" width="12.88671875" customWidth="1"/>
    <col min="1282" max="1282" width="15.44140625" customWidth="1"/>
    <col min="1283" max="1283" width="13.5546875" customWidth="1"/>
    <col min="1284" max="1284" width="17.6640625" customWidth="1"/>
    <col min="1285" max="1285" width="13.44140625" customWidth="1"/>
    <col min="1286" max="1286" width="18.109375" customWidth="1"/>
    <col min="1287" max="1287" width="11.5546875" customWidth="1"/>
    <col min="1288" max="1288" width="13.33203125" customWidth="1"/>
    <col min="1289" max="1289" width="14.5546875" customWidth="1"/>
    <col min="1290" max="1290" width="19.88671875" customWidth="1"/>
    <col min="1291" max="1291" width="10.109375" bestFit="1" customWidth="1"/>
    <col min="1532" max="1532" width="43.6640625" customWidth="1"/>
    <col min="1533" max="1533" width="15.6640625" customWidth="1"/>
    <col min="1534" max="1534" width="16.6640625" customWidth="1"/>
    <col min="1535" max="1535" width="12" customWidth="1"/>
    <col min="1536" max="1536" width="15.5546875" bestFit="1" customWidth="1"/>
    <col min="1537" max="1537" width="12.88671875" customWidth="1"/>
    <col min="1538" max="1538" width="15.44140625" customWidth="1"/>
    <col min="1539" max="1539" width="13.5546875" customWidth="1"/>
    <col min="1540" max="1540" width="17.6640625" customWidth="1"/>
    <col min="1541" max="1541" width="13.44140625" customWidth="1"/>
    <col min="1542" max="1542" width="18.109375" customWidth="1"/>
    <col min="1543" max="1543" width="11.5546875" customWidth="1"/>
    <col min="1544" max="1544" width="13.33203125" customWidth="1"/>
    <col min="1545" max="1545" width="14.5546875" customWidth="1"/>
    <col min="1546" max="1546" width="19.88671875" customWidth="1"/>
    <col min="1547" max="1547" width="10.109375" bestFit="1" customWidth="1"/>
    <col min="1788" max="1788" width="43.6640625" customWidth="1"/>
    <col min="1789" max="1789" width="15.6640625" customWidth="1"/>
    <col min="1790" max="1790" width="16.6640625" customWidth="1"/>
    <col min="1791" max="1791" width="12" customWidth="1"/>
    <col min="1792" max="1792" width="15.5546875" bestFit="1" customWidth="1"/>
    <col min="1793" max="1793" width="12.88671875" customWidth="1"/>
    <col min="1794" max="1794" width="15.44140625" customWidth="1"/>
    <col min="1795" max="1795" width="13.5546875" customWidth="1"/>
    <col min="1796" max="1796" width="17.6640625" customWidth="1"/>
    <col min="1797" max="1797" width="13.44140625" customWidth="1"/>
    <col min="1798" max="1798" width="18.109375" customWidth="1"/>
    <col min="1799" max="1799" width="11.5546875" customWidth="1"/>
    <col min="1800" max="1800" width="13.33203125" customWidth="1"/>
    <col min="1801" max="1801" width="14.5546875" customWidth="1"/>
    <col min="1802" max="1802" width="19.88671875" customWidth="1"/>
    <col min="1803" max="1803" width="10.109375" bestFit="1" customWidth="1"/>
    <col min="2044" max="2044" width="43.6640625" customWidth="1"/>
    <col min="2045" max="2045" width="15.6640625" customWidth="1"/>
    <col min="2046" max="2046" width="16.6640625" customWidth="1"/>
    <col min="2047" max="2047" width="12" customWidth="1"/>
    <col min="2048" max="2048" width="15.5546875" bestFit="1" customWidth="1"/>
    <col min="2049" max="2049" width="12.88671875" customWidth="1"/>
    <col min="2050" max="2050" width="15.44140625" customWidth="1"/>
    <col min="2051" max="2051" width="13.5546875" customWidth="1"/>
    <col min="2052" max="2052" width="17.6640625" customWidth="1"/>
    <col min="2053" max="2053" width="13.44140625" customWidth="1"/>
    <col min="2054" max="2054" width="18.109375" customWidth="1"/>
    <col min="2055" max="2055" width="11.5546875" customWidth="1"/>
    <col min="2056" max="2056" width="13.33203125" customWidth="1"/>
    <col min="2057" max="2057" width="14.5546875" customWidth="1"/>
    <col min="2058" max="2058" width="19.88671875" customWidth="1"/>
    <col min="2059" max="2059" width="10.109375" bestFit="1" customWidth="1"/>
    <col min="2300" max="2300" width="43.6640625" customWidth="1"/>
    <col min="2301" max="2301" width="15.6640625" customWidth="1"/>
    <col min="2302" max="2302" width="16.6640625" customWidth="1"/>
    <col min="2303" max="2303" width="12" customWidth="1"/>
    <col min="2304" max="2304" width="15.5546875" bestFit="1" customWidth="1"/>
    <col min="2305" max="2305" width="12.88671875" customWidth="1"/>
    <col min="2306" max="2306" width="15.44140625" customWidth="1"/>
    <col min="2307" max="2307" width="13.5546875" customWidth="1"/>
    <col min="2308" max="2308" width="17.6640625" customWidth="1"/>
    <col min="2309" max="2309" width="13.44140625" customWidth="1"/>
    <col min="2310" max="2310" width="18.109375" customWidth="1"/>
    <col min="2311" max="2311" width="11.5546875" customWidth="1"/>
    <col min="2312" max="2312" width="13.33203125" customWidth="1"/>
    <col min="2313" max="2313" width="14.5546875" customWidth="1"/>
    <col min="2314" max="2314" width="19.88671875" customWidth="1"/>
    <col min="2315" max="2315" width="10.109375" bestFit="1" customWidth="1"/>
    <col min="2556" max="2556" width="43.6640625" customWidth="1"/>
    <col min="2557" max="2557" width="15.6640625" customWidth="1"/>
    <col min="2558" max="2558" width="16.6640625" customWidth="1"/>
    <col min="2559" max="2559" width="12" customWidth="1"/>
    <col min="2560" max="2560" width="15.5546875" bestFit="1" customWidth="1"/>
    <col min="2561" max="2561" width="12.88671875" customWidth="1"/>
    <col min="2562" max="2562" width="15.44140625" customWidth="1"/>
    <col min="2563" max="2563" width="13.5546875" customWidth="1"/>
    <col min="2564" max="2564" width="17.6640625" customWidth="1"/>
    <col min="2565" max="2565" width="13.44140625" customWidth="1"/>
    <col min="2566" max="2566" width="18.109375" customWidth="1"/>
    <col min="2567" max="2567" width="11.5546875" customWidth="1"/>
    <col min="2568" max="2568" width="13.33203125" customWidth="1"/>
    <col min="2569" max="2569" width="14.5546875" customWidth="1"/>
    <col min="2570" max="2570" width="19.88671875" customWidth="1"/>
    <col min="2571" max="2571" width="10.109375" bestFit="1" customWidth="1"/>
    <col min="2812" max="2812" width="43.6640625" customWidth="1"/>
    <col min="2813" max="2813" width="15.6640625" customWidth="1"/>
    <col min="2814" max="2814" width="16.6640625" customWidth="1"/>
    <col min="2815" max="2815" width="12" customWidth="1"/>
    <col min="2816" max="2816" width="15.5546875" bestFit="1" customWidth="1"/>
    <col min="2817" max="2817" width="12.88671875" customWidth="1"/>
    <col min="2818" max="2818" width="15.44140625" customWidth="1"/>
    <col min="2819" max="2819" width="13.5546875" customWidth="1"/>
    <col min="2820" max="2820" width="17.6640625" customWidth="1"/>
    <col min="2821" max="2821" width="13.44140625" customWidth="1"/>
    <col min="2822" max="2822" width="18.109375" customWidth="1"/>
    <col min="2823" max="2823" width="11.5546875" customWidth="1"/>
    <col min="2824" max="2824" width="13.33203125" customWidth="1"/>
    <col min="2825" max="2825" width="14.5546875" customWidth="1"/>
    <col min="2826" max="2826" width="19.88671875" customWidth="1"/>
    <col min="2827" max="2827" width="10.109375" bestFit="1" customWidth="1"/>
    <col min="3068" max="3068" width="43.6640625" customWidth="1"/>
    <col min="3069" max="3069" width="15.6640625" customWidth="1"/>
    <col min="3070" max="3070" width="16.6640625" customWidth="1"/>
    <col min="3071" max="3071" width="12" customWidth="1"/>
    <col min="3072" max="3072" width="15.5546875" bestFit="1" customWidth="1"/>
    <col min="3073" max="3073" width="12.88671875" customWidth="1"/>
    <col min="3074" max="3074" width="15.44140625" customWidth="1"/>
    <col min="3075" max="3075" width="13.5546875" customWidth="1"/>
    <col min="3076" max="3076" width="17.6640625" customWidth="1"/>
    <col min="3077" max="3077" width="13.44140625" customWidth="1"/>
    <col min="3078" max="3078" width="18.109375" customWidth="1"/>
    <col min="3079" max="3079" width="11.5546875" customWidth="1"/>
    <col min="3080" max="3080" width="13.33203125" customWidth="1"/>
    <col min="3081" max="3081" width="14.5546875" customWidth="1"/>
    <col min="3082" max="3082" width="19.88671875" customWidth="1"/>
    <col min="3083" max="3083" width="10.109375" bestFit="1" customWidth="1"/>
    <col min="3324" max="3324" width="43.6640625" customWidth="1"/>
    <col min="3325" max="3325" width="15.6640625" customWidth="1"/>
    <col min="3326" max="3326" width="16.6640625" customWidth="1"/>
    <col min="3327" max="3327" width="12" customWidth="1"/>
    <col min="3328" max="3328" width="15.5546875" bestFit="1" customWidth="1"/>
    <col min="3329" max="3329" width="12.88671875" customWidth="1"/>
    <col min="3330" max="3330" width="15.44140625" customWidth="1"/>
    <col min="3331" max="3331" width="13.5546875" customWidth="1"/>
    <col min="3332" max="3332" width="17.6640625" customWidth="1"/>
    <col min="3333" max="3333" width="13.44140625" customWidth="1"/>
    <col min="3334" max="3334" width="18.109375" customWidth="1"/>
    <col min="3335" max="3335" width="11.5546875" customWidth="1"/>
    <col min="3336" max="3336" width="13.33203125" customWidth="1"/>
    <col min="3337" max="3337" width="14.5546875" customWidth="1"/>
    <col min="3338" max="3338" width="19.88671875" customWidth="1"/>
    <col min="3339" max="3339" width="10.109375" bestFit="1" customWidth="1"/>
    <col min="3580" max="3580" width="43.6640625" customWidth="1"/>
    <col min="3581" max="3581" width="15.6640625" customWidth="1"/>
    <col min="3582" max="3582" width="16.6640625" customWidth="1"/>
    <col min="3583" max="3583" width="12" customWidth="1"/>
    <col min="3584" max="3584" width="15.5546875" bestFit="1" customWidth="1"/>
    <col min="3585" max="3585" width="12.88671875" customWidth="1"/>
    <col min="3586" max="3586" width="15.44140625" customWidth="1"/>
    <col min="3587" max="3587" width="13.5546875" customWidth="1"/>
    <col min="3588" max="3588" width="17.6640625" customWidth="1"/>
    <col min="3589" max="3589" width="13.44140625" customWidth="1"/>
    <col min="3590" max="3590" width="18.109375" customWidth="1"/>
    <col min="3591" max="3591" width="11.5546875" customWidth="1"/>
    <col min="3592" max="3592" width="13.33203125" customWidth="1"/>
    <col min="3593" max="3593" width="14.5546875" customWidth="1"/>
    <col min="3594" max="3594" width="19.88671875" customWidth="1"/>
    <col min="3595" max="3595" width="10.109375" bestFit="1" customWidth="1"/>
    <col min="3836" max="3836" width="43.6640625" customWidth="1"/>
    <col min="3837" max="3837" width="15.6640625" customWidth="1"/>
    <col min="3838" max="3838" width="16.6640625" customWidth="1"/>
    <col min="3839" max="3839" width="12" customWidth="1"/>
    <col min="3840" max="3840" width="15.5546875" bestFit="1" customWidth="1"/>
    <col min="3841" max="3841" width="12.88671875" customWidth="1"/>
    <col min="3842" max="3842" width="15.44140625" customWidth="1"/>
    <col min="3843" max="3843" width="13.5546875" customWidth="1"/>
    <col min="3844" max="3844" width="17.6640625" customWidth="1"/>
    <col min="3845" max="3845" width="13.44140625" customWidth="1"/>
    <col min="3846" max="3846" width="18.109375" customWidth="1"/>
    <col min="3847" max="3847" width="11.5546875" customWidth="1"/>
    <col min="3848" max="3848" width="13.33203125" customWidth="1"/>
    <col min="3849" max="3849" width="14.5546875" customWidth="1"/>
    <col min="3850" max="3850" width="19.88671875" customWidth="1"/>
    <col min="3851" max="3851" width="10.109375" bestFit="1" customWidth="1"/>
    <col min="4092" max="4092" width="43.6640625" customWidth="1"/>
    <col min="4093" max="4093" width="15.6640625" customWidth="1"/>
    <col min="4094" max="4094" width="16.6640625" customWidth="1"/>
    <col min="4095" max="4095" width="12" customWidth="1"/>
    <col min="4096" max="4096" width="15.5546875" bestFit="1" customWidth="1"/>
    <col min="4097" max="4097" width="12.88671875" customWidth="1"/>
    <col min="4098" max="4098" width="15.44140625" customWidth="1"/>
    <col min="4099" max="4099" width="13.5546875" customWidth="1"/>
    <col min="4100" max="4100" width="17.6640625" customWidth="1"/>
    <col min="4101" max="4101" width="13.44140625" customWidth="1"/>
    <col min="4102" max="4102" width="18.109375" customWidth="1"/>
    <col min="4103" max="4103" width="11.5546875" customWidth="1"/>
    <col min="4104" max="4104" width="13.33203125" customWidth="1"/>
    <col min="4105" max="4105" width="14.5546875" customWidth="1"/>
    <col min="4106" max="4106" width="19.88671875" customWidth="1"/>
    <col min="4107" max="4107" width="10.109375" bestFit="1" customWidth="1"/>
    <col min="4348" max="4348" width="43.6640625" customWidth="1"/>
    <col min="4349" max="4349" width="15.6640625" customWidth="1"/>
    <col min="4350" max="4350" width="16.6640625" customWidth="1"/>
    <col min="4351" max="4351" width="12" customWidth="1"/>
    <col min="4352" max="4352" width="15.5546875" bestFit="1" customWidth="1"/>
    <col min="4353" max="4353" width="12.88671875" customWidth="1"/>
    <col min="4354" max="4354" width="15.44140625" customWidth="1"/>
    <col min="4355" max="4355" width="13.5546875" customWidth="1"/>
    <col min="4356" max="4356" width="17.6640625" customWidth="1"/>
    <col min="4357" max="4357" width="13.44140625" customWidth="1"/>
    <col min="4358" max="4358" width="18.109375" customWidth="1"/>
    <col min="4359" max="4359" width="11.5546875" customWidth="1"/>
    <col min="4360" max="4360" width="13.33203125" customWidth="1"/>
    <col min="4361" max="4361" width="14.5546875" customWidth="1"/>
    <col min="4362" max="4362" width="19.88671875" customWidth="1"/>
    <col min="4363" max="4363" width="10.109375" bestFit="1" customWidth="1"/>
    <col min="4604" max="4604" width="43.6640625" customWidth="1"/>
    <col min="4605" max="4605" width="15.6640625" customWidth="1"/>
    <col min="4606" max="4606" width="16.6640625" customWidth="1"/>
    <col min="4607" max="4607" width="12" customWidth="1"/>
    <col min="4608" max="4608" width="15.5546875" bestFit="1" customWidth="1"/>
    <col min="4609" max="4609" width="12.88671875" customWidth="1"/>
    <col min="4610" max="4610" width="15.44140625" customWidth="1"/>
    <col min="4611" max="4611" width="13.5546875" customWidth="1"/>
    <col min="4612" max="4612" width="17.6640625" customWidth="1"/>
    <col min="4613" max="4613" width="13.44140625" customWidth="1"/>
    <col min="4614" max="4614" width="18.109375" customWidth="1"/>
    <col min="4615" max="4615" width="11.5546875" customWidth="1"/>
    <col min="4616" max="4616" width="13.33203125" customWidth="1"/>
    <col min="4617" max="4617" width="14.5546875" customWidth="1"/>
    <col min="4618" max="4618" width="19.88671875" customWidth="1"/>
    <col min="4619" max="4619" width="10.109375" bestFit="1" customWidth="1"/>
    <col min="4860" max="4860" width="43.6640625" customWidth="1"/>
    <col min="4861" max="4861" width="15.6640625" customWidth="1"/>
    <col min="4862" max="4862" width="16.6640625" customWidth="1"/>
    <col min="4863" max="4863" width="12" customWidth="1"/>
    <col min="4864" max="4864" width="15.5546875" bestFit="1" customWidth="1"/>
    <col min="4865" max="4865" width="12.88671875" customWidth="1"/>
    <col min="4866" max="4866" width="15.44140625" customWidth="1"/>
    <col min="4867" max="4867" width="13.5546875" customWidth="1"/>
    <col min="4868" max="4868" width="17.6640625" customWidth="1"/>
    <col min="4869" max="4869" width="13.44140625" customWidth="1"/>
    <col min="4870" max="4870" width="18.109375" customWidth="1"/>
    <col min="4871" max="4871" width="11.5546875" customWidth="1"/>
    <col min="4872" max="4872" width="13.33203125" customWidth="1"/>
    <col min="4873" max="4873" width="14.5546875" customWidth="1"/>
    <col min="4874" max="4874" width="19.88671875" customWidth="1"/>
    <col min="4875" max="4875" width="10.109375" bestFit="1" customWidth="1"/>
    <col min="5116" max="5116" width="43.6640625" customWidth="1"/>
    <col min="5117" max="5117" width="15.6640625" customWidth="1"/>
    <col min="5118" max="5118" width="16.6640625" customWidth="1"/>
    <col min="5119" max="5119" width="12" customWidth="1"/>
    <col min="5120" max="5120" width="15.5546875" bestFit="1" customWidth="1"/>
    <col min="5121" max="5121" width="12.88671875" customWidth="1"/>
    <col min="5122" max="5122" width="15.44140625" customWidth="1"/>
    <col min="5123" max="5123" width="13.5546875" customWidth="1"/>
    <col min="5124" max="5124" width="17.6640625" customWidth="1"/>
    <col min="5125" max="5125" width="13.44140625" customWidth="1"/>
    <col min="5126" max="5126" width="18.109375" customWidth="1"/>
    <col min="5127" max="5127" width="11.5546875" customWidth="1"/>
    <col min="5128" max="5128" width="13.33203125" customWidth="1"/>
    <col min="5129" max="5129" width="14.5546875" customWidth="1"/>
    <col min="5130" max="5130" width="19.88671875" customWidth="1"/>
    <col min="5131" max="5131" width="10.109375" bestFit="1" customWidth="1"/>
    <col min="5372" max="5372" width="43.6640625" customWidth="1"/>
    <col min="5373" max="5373" width="15.6640625" customWidth="1"/>
    <col min="5374" max="5374" width="16.6640625" customWidth="1"/>
    <col min="5375" max="5375" width="12" customWidth="1"/>
    <col min="5376" max="5376" width="15.5546875" bestFit="1" customWidth="1"/>
    <col min="5377" max="5377" width="12.88671875" customWidth="1"/>
    <col min="5378" max="5378" width="15.44140625" customWidth="1"/>
    <col min="5379" max="5379" width="13.5546875" customWidth="1"/>
    <col min="5380" max="5380" width="17.6640625" customWidth="1"/>
    <col min="5381" max="5381" width="13.44140625" customWidth="1"/>
    <col min="5382" max="5382" width="18.109375" customWidth="1"/>
    <col min="5383" max="5383" width="11.5546875" customWidth="1"/>
    <col min="5384" max="5384" width="13.33203125" customWidth="1"/>
    <col min="5385" max="5385" width="14.5546875" customWidth="1"/>
    <col min="5386" max="5386" width="19.88671875" customWidth="1"/>
    <col min="5387" max="5387" width="10.109375" bestFit="1" customWidth="1"/>
    <col min="5628" max="5628" width="43.6640625" customWidth="1"/>
    <col min="5629" max="5629" width="15.6640625" customWidth="1"/>
    <col min="5630" max="5630" width="16.6640625" customWidth="1"/>
    <col min="5631" max="5631" width="12" customWidth="1"/>
    <col min="5632" max="5632" width="15.5546875" bestFit="1" customWidth="1"/>
    <col min="5633" max="5633" width="12.88671875" customWidth="1"/>
    <col min="5634" max="5634" width="15.44140625" customWidth="1"/>
    <col min="5635" max="5635" width="13.5546875" customWidth="1"/>
    <col min="5636" max="5636" width="17.6640625" customWidth="1"/>
    <col min="5637" max="5637" width="13.44140625" customWidth="1"/>
    <col min="5638" max="5638" width="18.109375" customWidth="1"/>
    <col min="5639" max="5639" width="11.5546875" customWidth="1"/>
    <col min="5640" max="5640" width="13.33203125" customWidth="1"/>
    <col min="5641" max="5641" width="14.5546875" customWidth="1"/>
    <col min="5642" max="5642" width="19.88671875" customWidth="1"/>
    <col min="5643" max="5643" width="10.109375" bestFit="1" customWidth="1"/>
    <col min="5884" max="5884" width="43.6640625" customWidth="1"/>
    <col min="5885" max="5885" width="15.6640625" customWidth="1"/>
    <col min="5886" max="5886" width="16.6640625" customWidth="1"/>
    <col min="5887" max="5887" width="12" customWidth="1"/>
    <col min="5888" max="5888" width="15.5546875" bestFit="1" customWidth="1"/>
    <col min="5889" max="5889" width="12.88671875" customWidth="1"/>
    <col min="5890" max="5890" width="15.44140625" customWidth="1"/>
    <col min="5891" max="5891" width="13.5546875" customWidth="1"/>
    <col min="5892" max="5892" width="17.6640625" customWidth="1"/>
    <col min="5893" max="5893" width="13.44140625" customWidth="1"/>
    <col min="5894" max="5894" width="18.109375" customWidth="1"/>
    <col min="5895" max="5895" width="11.5546875" customWidth="1"/>
    <col min="5896" max="5896" width="13.33203125" customWidth="1"/>
    <col min="5897" max="5897" width="14.5546875" customWidth="1"/>
    <col min="5898" max="5898" width="19.88671875" customWidth="1"/>
    <col min="5899" max="5899" width="10.109375" bestFit="1" customWidth="1"/>
    <col min="6140" max="6140" width="43.6640625" customWidth="1"/>
    <col min="6141" max="6141" width="15.6640625" customWidth="1"/>
    <col min="6142" max="6142" width="16.6640625" customWidth="1"/>
    <col min="6143" max="6143" width="12" customWidth="1"/>
    <col min="6144" max="6144" width="15.5546875" bestFit="1" customWidth="1"/>
    <col min="6145" max="6145" width="12.88671875" customWidth="1"/>
    <col min="6146" max="6146" width="15.44140625" customWidth="1"/>
    <col min="6147" max="6147" width="13.5546875" customWidth="1"/>
    <col min="6148" max="6148" width="17.6640625" customWidth="1"/>
    <col min="6149" max="6149" width="13.44140625" customWidth="1"/>
    <col min="6150" max="6150" width="18.109375" customWidth="1"/>
    <col min="6151" max="6151" width="11.5546875" customWidth="1"/>
    <col min="6152" max="6152" width="13.33203125" customWidth="1"/>
    <col min="6153" max="6153" width="14.5546875" customWidth="1"/>
    <col min="6154" max="6154" width="19.88671875" customWidth="1"/>
    <col min="6155" max="6155" width="10.109375" bestFit="1" customWidth="1"/>
    <col min="6396" max="6396" width="43.6640625" customWidth="1"/>
    <col min="6397" max="6397" width="15.6640625" customWidth="1"/>
    <col min="6398" max="6398" width="16.6640625" customWidth="1"/>
    <col min="6399" max="6399" width="12" customWidth="1"/>
    <col min="6400" max="6400" width="15.5546875" bestFit="1" customWidth="1"/>
    <col min="6401" max="6401" width="12.88671875" customWidth="1"/>
    <col min="6402" max="6402" width="15.44140625" customWidth="1"/>
    <col min="6403" max="6403" width="13.5546875" customWidth="1"/>
    <col min="6404" max="6404" width="17.6640625" customWidth="1"/>
    <col min="6405" max="6405" width="13.44140625" customWidth="1"/>
    <col min="6406" max="6406" width="18.109375" customWidth="1"/>
    <col min="6407" max="6407" width="11.5546875" customWidth="1"/>
    <col min="6408" max="6408" width="13.33203125" customWidth="1"/>
    <col min="6409" max="6409" width="14.5546875" customWidth="1"/>
    <col min="6410" max="6410" width="19.88671875" customWidth="1"/>
    <col min="6411" max="6411" width="10.109375" bestFit="1" customWidth="1"/>
    <col min="6652" max="6652" width="43.6640625" customWidth="1"/>
    <col min="6653" max="6653" width="15.6640625" customWidth="1"/>
    <col min="6654" max="6654" width="16.6640625" customWidth="1"/>
    <col min="6655" max="6655" width="12" customWidth="1"/>
    <col min="6656" max="6656" width="15.5546875" bestFit="1" customWidth="1"/>
    <col min="6657" max="6657" width="12.88671875" customWidth="1"/>
    <col min="6658" max="6658" width="15.44140625" customWidth="1"/>
    <col min="6659" max="6659" width="13.5546875" customWidth="1"/>
    <col min="6660" max="6660" width="17.6640625" customWidth="1"/>
    <col min="6661" max="6661" width="13.44140625" customWidth="1"/>
    <col min="6662" max="6662" width="18.109375" customWidth="1"/>
    <col min="6663" max="6663" width="11.5546875" customWidth="1"/>
    <col min="6664" max="6664" width="13.33203125" customWidth="1"/>
    <col min="6665" max="6665" width="14.5546875" customWidth="1"/>
    <col min="6666" max="6666" width="19.88671875" customWidth="1"/>
    <col min="6667" max="6667" width="10.109375" bestFit="1" customWidth="1"/>
    <col min="6908" max="6908" width="43.6640625" customWidth="1"/>
    <col min="6909" max="6909" width="15.6640625" customWidth="1"/>
    <col min="6910" max="6910" width="16.6640625" customWidth="1"/>
    <col min="6911" max="6911" width="12" customWidth="1"/>
    <col min="6912" max="6912" width="15.5546875" bestFit="1" customWidth="1"/>
    <col min="6913" max="6913" width="12.88671875" customWidth="1"/>
    <col min="6914" max="6914" width="15.44140625" customWidth="1"/>
    <col min="6915" max="6915" width="13.5546875" customWidth="1"/>
    <col min="6916" max="6916" width="17.6640625" customWidth="1"/>
    <col min="6917" max="6917" width="13.44140625" customWidth="1"/>
    <col min="6918" max="6918" width="18.109375" customWidth="1"/>
    <col min="6919" max="6919" width="11.5546875" customWidth="1"/>
    <col min="6920" max="6920" width="13.33203125" customWidth="1"/>
    <col min="6921" max="6921" width="14.5546875" customWidth="1"/>
    <col min="6922" max="6922" width="19.88671875" customWidth="1"/>
    <col min="6923" max="6923" width="10.109375" bestFit="1" customWidth="1"/>
    <col min="7164" max="7164" width="43.6640625" customWidth="1"/>
    <col min="7165" max="7165" width="15.6640625" customWidth="1"/>
    <col min="7166" max="7166" width="16.6640625" customWidth="1"/>
    <col min="7167" max="7167" width="12" customWidth="1"/>
    <col min="7168" max="7168" width="15.5546875" bestFit="1" customWidth="1"/>
    <col min="7169" max="7169" width="12.88671875" customWidth="1"/>
    <col min="7170" max="7170" width="15.44140625" customWidth="1"/>
    <col min="7171" max="7171" width="13.5546875" customWidth="1"/>
    <col min="7172" max="7172" width="17.6640625" customWidth="1"/>
    <col min="7173" max="7173" width="13.44140625" customWidth="1"/>
    <col min="7174" max="7174" width="18.109375" customWidth="1"/>
    <col min="7175" max="7175" width="11.5546875" customWidth="1"/>
    <col min="7176" max="7176" width="13.33203125" customWidth="1"/>
    <col min="7177" max="7177" width="14.5546875" customWidth="1"/>
    <col min="7178" max="7178" width="19.88671875" customWidth="1"/>
    <col min="7179" max="7179" width="10.109375" bestFit="1" customWidth="1"/>
    <col min="7420" max="7420" width="43.6640625" customWidth="1"/>
    <col min="7421" max="7421" width="15.6640625" customWidth="1"/>
    <col min="7422" max="7422" width="16.6640625" customWidth="1"/>
    <col min="7423" max="7423" width="12" customWidth="1"/>
    <col min="7424" max="7424" width="15.5546875" bestFit="1" customWidth="1"/>
    <col min="7425" max="7425" width="12.88671875" customWidth="1"/>
    <col min="7426" max="7426" width="15.44140625" customWidth="1"/>
    <col min="7427" max="7427" width="13.5546875" customWidth="1"/>
    <col min="7428" max="7428" width="17.6640625" customWidth="1"/>
    <col min="7429" max="7429" width="13.44140625" customWidth="1"/>
    <col min="7430" max="7430" width="18.109375" customWidth="1"/>
    <col min="7431" max="7431" width="11.5546875" customWidth="1"/>
    <col min="7432" max="7432" width="13.33203125" customWidth="1"/>
    <col min="7433" max="7433" width="14.5546875" customWidth="1"/>
    <col min="7434" max="7434" width="19.88671875" customWidth="1"/>
    <col min="7435" max="7435" width="10.109375" bestFit="1" customWidth="1"/>
    <col min="7676" max="7676" width="43.6640625" customWidth="1"/>
    <col min="7677" max="7677" width="15.6640625" customWidth="1"/>
    <col min="7678" max="7678" width="16.6640625" customWidth="1"/>
    <col min="7679" max="7679" width="12" customWidth="1"/>
    <col min="7680" max="7680" width="15.5546875" bestFit="1" customWidth="1"/>
    <col min="7681" max="7681" width="12.88671875" customWidth="1"/>
    <col min="7682" max="7682" width="15.44140625" customWidth="1"/>
    <col min="7683" max="7683" width="13.5546875" customWidth="1"/>
    <col min="7684" max="7684" width="17.6640625" customWidth="1"/>
    <col min="7685" max="7685" width="13.44140625" customWidth="1"/>
    <col min="7686" max="7686" width="18.109375" customWidth="1"/>
    <col min="7687" max="7687" width="11.5546875" customWidth="1"/>
    <col min="7688" max="7688" width="13.33203125" customWidth="1"/>
    <col min="7689" max="7689" width="14.5546875" customWidth="1"/>
    <col min="7690" max="7690" width="19.88671875" customWidth="1"/>
    <col min="7691" max="7691" width="10.109375" bestFit="1" customWidth="1"/>
    <col min="7932" max="7932" width="43.6640625" customWidth="1"/>
    <col min="7933" max="7933" width="15.6640625" customWidth="1"/>
    <col min="7934" max="7934" width="16.6640625" customWidth="1"/>
    <col min="7935" max="7935" width="12" customWidth="1"/>
    <col min="7936" max="7936" width="15.5546875" bestFit="1" customWidth="1"/>
    <col min="7937" max="7937" width="12.88671875" customWidth="1"/>
    <col min="7938" max="7938" width="15.44140625" customWidth="1"/>
    <col min="7939" max="7939" width="13.5546875" customWidth="1"/>
    <col min="7940" max="7940" width="17.6640625" customWidth="1"/>
    <col min="7941" max="7941" width="13.44140625" customWidth="1"/>
    <col min="7942" max="7942" width="18.109375" customWidth="1"/>
    <col min="7943" max="7943" width="11.5546875" customWidth="1"/>
    <col min="7944" max="7944" width="13.33203125" customWidth="1"/>
    <col min="7945" max="7945" width="14.5546875" customWidth="1"/>
    <col min="7946" max="7946" width="19.88671875" customWidth="1"/>
    <col min="7947" max="7947" width="10.109375" bestFit="1" customWidth="1"/>
    <col min="8188" max="8188" width="43.6640625" customWidth="1"/>
    <col min="8189" max="8189" width="15.6640625" customWidth="1"/>
    <col min="8190" max="8190" width="16.6640625" customWidth="1"/>
    <col min="8191" max="8191" width="12" customWidth="1"/>
    <col min="8192" max="8192" width="15.5546875" bestFit="1" customWidth="1"/>
    <col min="8193" max="8193" width="12.88671875" customWidth="1"/>
    <col min="8194" max="8194" width="15.44140625" customWidth="1"/>
    <col min="8195" max="8195" width="13.5546875" customWidth="1"/>
    <col min="8196" max="8196" width="17.6640625" customWidth="1"/>
    <col min="8197" max="8197" width="13.44140625" customWidth="1"/>
    <col min="8198" max="8198" width="18.109375" customWidth="1"/>
    <col min="8199" max="8199" width="11.5546875" customWidth="1"/>
    <col min="8200" max="8200" width="13.33203125" customWidth="1"/>
    <col min="8201" max="8201" width="14.5546875" customWidth="1"/>
    <col min="8202" max="8202" width="19.88671875" customWidth="1"/>
    <col min="8203" max="8203" width="10.109375" bestFit="1" customWidth="1"/>
    <col min="8444" max="8444" width="43.6640625" customWidth="1"/>
    <col min="8445" max="8445" width="15.6640625" customWidth="1"/>
    <col min="8446" max="8446" width="16.6640625" customWidth="1"/>
    <col min="8447" max="8447" width="12" customWidth="1"/>
    <col min="8448" max="8448" width="15.5546875" bestFit="1" customWidth="1"/>
    <col min="8449" max="8449" width="12.88671875" customWidth="1"/>
    <col min="8450" max="8450" width="15.44140625" customWidth="1"/>
    <col min="8451" max="8451" width="13.5546875" customWidth="1"/>
    <col min="8452" max="8452" width="17.6640625" customWidth="1"/>
    <col min="8453" max="8453" width="13.44140625" customWidth="1"/>
    <col min="8454" max="8454" width="18.109375" customWidth="1"/>
    <col min="8455" max="8455" width="11.5546875" customWidth="1"/>
    <col min="8456" max="8456" width="13.33203125" customWidth="1"/>
    <col min="8457" max="8457" width="14.5546875" customWidth="1"/>
    <col min="8458" max="8458" width="19.88671875" customWidth="1"/>
    <col min="8459" max="8459" width="10.109375" bestFit="1" customWidth="1"/>
    <col min="8700" max="8700" width="43.6640625" customWidth="1"/>
    <col min="8701" max="8701" width="15.6640625" customWidth="1"/>
    <col min="8702" max="8702" width="16.6640625" customWidth="1"/>
    <col min="8703" max="8703" width="12" customWidth="1"/>
    <col min="8704" max="8704" width="15.5546875" bestFit="1" customWidth="1"/>
    <col min="8705" max="8705" width="12.88671875" customWidth="1"/>
    <col min="8706" max="8706" width="15.44140625" customWidth="1"/>
    <col min="8707" max="8707" width="13.5546875" customWidth="1"/>
    <col min="8708" max="8708" width="17.6640625" customWidth="1"/>
    <col min="8709" max="8709" width="13.44140625" customWidth="1"/>
    <col min="8710" max="8710" width="18.109375" customWidth="1"/>
    <col min="8711" max="8711" width="11.5546875" customWidth="1"/>
    <col min="8712" max="8712" width="13.33203125" customWidth="1"/>
    <col min="8713" max="8713" width="14.5546875" customWidth="1"/>
    <col min="8714" max="8714" width="19.88671875" customWidth="1"/>
    <col min="8715" max="8715" width="10.109375" bestFit="1" customWidth="1"/>
    <col min="8956" max="8956" width="43.6640625" customWidth="1"/>
    <col min="8957" max="8957" width="15.6640625" customWidth="1"/>
    <col min="8958" max="8958" width="16.6640625" customWidth="1"/>
    <col min="8959" max="8959" width="12" customWidth="1"/>
    <col min="8960" max="8960" width="15.5546875" bestFit="1" customWidth="1"/>
    <col min="8961" max="8961" width="12.88671875" customWidth="1"/>
    <col min="8962" max="8962" width="15.44140625" customWidth="1"/>
    <col min="8963" max="8963" width="13.5546875" customWidth="1"/>
    <col min="8964" max="8964" width="17.6640625" customWidth="1"/>
    <col min="8965" max="8965" width="13.44140625" customWidth="1"/>
    <col min="8966" max="8966" width="18.109375" customWidth="1"/>
    <col min="8967" max="8967" width="11.5546875" customWidth="1"/>
    <col min="8968" max="8968" width="13.33203125" customWidth="1"/>
    <col min="8969" max="8969" width="14.5546875" customWidth="1"/>
    <col min="8970" max="8970" width="19.88671875" customWidth="1"/>
    <col min="8971" max="8971" width="10.109375" bestFit="1" customWidth="1"/>
    <col min="9212" max="9212" width="43.6640625" customWidth="1"/>
    <col min="9213" max="9213" width="15.6640625" customWidth="1"/>
    <col min="9214" max="9214" width="16.6640625" customWidth="1"/>
    <col min="9215" max="9215" width="12" customWidth="1"/>
    <col min="9216" max="9216" width="15.5546875" bestFit="1" customWidth="1"/>
    <col min="9217" max="9217" width="12.88671875" customWidth="1"/>
    <col min="9218" max="9218" width="15.44140625" customWidth="1"/>
    <col min="9219" max="9219" width="13.5546875" customWidth="1"/>
    <col min="9220" max="9220" width="17.6640625" customWidth="1"/>
    <col min="9221" max="9221" width="13.44140625" customWidth="1"/>
    <col min="9222" max="9222" width="18.109375" customWidth="1"/>
    <col min="9223" max="9223" width="11.5546875" customWidth="1"/>
    <col min="9224" max="9224" width="13.33203125" customWidth="1"/>
    <col min="9225" max="9225" width="14.5546875" customWidth="1"/>
    <col min="9226" max="9226" width="19.88671875" customWidth="1"/>
    <col min="9227" max="9227" width="10.109375" bestFit="1" customWidth="1"/>
    <col min="9468" max="9468" width="43.6640625" customWidth="1"/>
    <col min="9469" max="9469" width="15.6640625" customWidth="1"/>
    <col min="9470" max="9470" width="16.6640625" customWidth="1"/>
    <col min="9471" max="9471" width="12" customWidth="1"/>
    <col min="9472" max="9472" width="15.5546875" bestFit="1" customWidth="1"/>
    <col min="9473" max="9473" width="12.88671875" customWidth="1"/>
    <col min="9474" max="9474" width="15.44140625" customWidth="1"/>
    <col min="9475" max="9475" width="13.5546875" customWidth="1"/>
    <col min="9476" max="9476" width="17.6640625" customWidth="1"/>
    <col min="9477" max="9477" width="13.44140625" customWidth="1"/>
    <col min="9478" max="9478" width="18.109375" customWidth="1"/>
    <col min="9479" max="9479" width="11.5546875" customWidth="1"/>
    <col min="9480" max="9480" width="13.33203125" customWidth="1"/>
    <col min="9481" max="9481" width="14.5546875" customWidth="1"/>
    <col min="9482" max="9482" width="19.88671875" customWidth="1"/>
    <col min="9483" max="9483" width="10.109375" bestFit="1" customWidth="1"/>
    <col min="9724" max="9724" width="43.6640625" customWidth="1"/>
    <col min="9725" max="9725" width="15.6640625" customWidth="1"/>
    <col min="9726" max="9726" width="16.6640625" customWidth="1"/>
    <col min="9727" max="9727" width="12" customWidth="1"/>
    <col min="9728" max="9728" width="15.5546875" bestFit="1" customWidth="1"/>
    <col min="9729" max="9729" width="12.88671875" customWidth="1"/>
    <col min="9730" max="9730" width="15.44140625" customWidth="1"/>
    <col min="9731" max="9731" width="13.5546875" customWidth="1"/>
    <col min="9732" max="9732" width="17.6640625" customWidth="1"/>
    <col min="9733" max="9733" width="13.44140625" customWidth="1"/>
    <col min="9734" max="9734" width="18.109375" customWidth="1"/>
    <col min="9735" max="9735" width="11.5546875" customWidth="1"/>
    <col min="9736" max="9736" width="13.33203125" customWidth="1"/>
    <col min="9737" max="9737" width="14.5546875" customWidth="1"/>
    <col min="9738" max="9738" width="19.88671875" customWidth="1"/>
    <col min="9739" max="9739" width="10.109375" bestFit="1" customWidth="1"/>
    <col min="9980" max="9980" width="43.6640625" customWidth="1"/>
    <col min="9981" max="9981" width="15.6640625" customWidth="1"/>
    <col min="9982" max="9982" width="16.6640625" customWidth="1"/>
    <col min="9983" max="9983" width="12" customWidth="1"/>
    <col min="9984" max="9984" width="15.5546875" bestFit="1" customWidth="1"/>
    <col min="9985" max="9985" width="12.88671875" customWidth="1"/>
    <col min="9986" max="9986" width="15.44140625" customWidth="1"/>
    <col min="9987" max="9987" width="13.5546875" customWidth="1"/>
    <col min="9988" max="9988" width="17.6640625" customWidth="1"/>
    <col min="9989" max="9989" width="13.44140625" customWidth="1"/>
    <col min="9990" max="9990" width="18.109375" customWidth="1"/>
    <col min="9991" max="9991" width="11.5546875" customWidth="1"/>
    <col min="9992" max="9992" width="13.33203125" customWidth="1"/>
    <col min="9993" max="9993" width="14.5546875" customWidth="1"/>
    <col min="9994" max="9994" width="19.88671875" customWidth="1"/>
    <col min="9995" max="9995" width="10.109375" bestFit="1" customWidth="1"/>
    <col min="10236" max="10236" width="43.6640625" customWidth="1"/>
    <col min="10237" max="10237" width="15.6640625" customWidth="1"/>
    <col min="10238" max="10238" width="16.6640625" customWidth="1"/>
    <col min="10239" max="10239" width="12" customWidth="1"/>
    <col min="10240" max="10240" width="15.5546875" bestFit="1" customWidth="1"/>
    <col min="10241" max="10241" width="12.88671875" customWidth="1"/>
    <col min="10242" max="10242" width="15.44140625" customWidth="1"/>
    <col min="10243" max="10243" width="13.5546875" customWidth="1"/>
    <col min="10244" max="10244" width="17.6640625" customWidth="1"/>
    <col min="10245" max="10245" width="13.44140625" customWidth="1"/>
    <col min="10246" max="10246" width="18.109375" customWidth="1"/>
    <col min="10247" max="10247" width="11.5546875" customWidth="1"/>
    <col min="10248" max="10248" width="13.33203125" customWidth="1"/>
    <col min="10249" max="10249" width="14.5546875" customWidth="1"/>
    <col min="10250" max="10250" width="19.88671875" customWidth="1"/>
    <col min="10251" max="10251" width="10.109375" bestFit="1" customWidth="1"/>
    <col min="10492" max="10492" width="43.6640625" customWidth="1"/>
    <col min="10493" max="10493" width="15.6640625" customWidth="1"/>
    <col min="10494" max="10494" width="16.6640625" customWidth="1"/>
    <col min="10495" max="10495" width="12" customWidth="1"/>
    <col min="10496" max="10496" width="15.5546875" bestFit="1" customWidth="1"/>
    <col min="10497" max="10497" width="12.88671875" customWidth="1"/>
    <col min="10498" max="10498" width="15.44140625" customWidth="1"/>
    <col min="10499" max="10499" width="13.5546875" customWidth="1"/>
    <col min="10500" max="10500" width="17.6640625" customWidth="1"/>
    <col min="10501" max="10501" width="13.44140625" customWidth="1"/>
    <col min="10502" max="10502" width="18.109375" customWidth="1"/>
    <col min="10503" max="10503" width="11.5546875" customWidth="1"/>
    <col min="10504" max="10504" width="13.33203125" customWidth="1"/>
    <col min="10505" max="10505" width="14.5546875" customWidth="1"/>
    <col min="10506" max="10506" width="19.88671875" customWidth="1"/>
    <col min="10507" max="10507" width="10.109375" bestFit="1" customWidth="1"/>
    <col min="10748" max="10748" width="43.6640625" customWidth="1"/>
    <col min="10749" max="10749" width="15.6640625" customWidth="1"/>
    <col min="10750" max="10750" width="16.6640625" customWidth="1"/>
    <col min="10751" max="10751" width="12" customWidth="1"/>
    <col min="10752" max="10752" width="15.5546875" bestFit="1" customWidth="1"/>
    <col min="10753" max="10753" width="12.88671875" customWidth="1"/>
    <col min="10754" max="10754" width="15.44140625" customWidth="1"/>
    <col min="10755" max="10755" width="13.5546875" customWidth="1"/>
    <col min="10756" max="10756" width="17.6640625" customWidth="1"/>
    <col min="10757" max="10757" width="13.44140625" customWidth="1"/>
    <col min="10758" max="10758" width="18.109375" customWidth="1"/>
    <col min="10759" max="10759" width="11.5546875" customWidth="1"/>
    <col min="10760" max="10760" width="13.33203125" customWidth="1"/>
    <col min="10761" max="10761" width="14.5546875" customWidth="1"/>
    <col min="10762" max="10762" width="19.88671875" customWidth="1"/>
    <col min="10763" max="10763" width="10.109375" bestFit="1" customWidth="1"/>
    <col min="11004" max="11004" width="43.6640625" customWidth="1"/>
    <col min="11005" max="11005" width="15.6640625" customWidth="1"/>
    <col min="11006" max="11006" width="16.6640625" customWidth="1"/>
    <col min="11007" max="11007" width="12" customWidth="1"/>
    <col min="11008" max="11008" width="15.5546875" bestFit="1" customWidth="1"/>
    <col min="11009" max="11009" width="12.88671875" customWidth="1"/>
    <col min="11010" max="11010" width="15.44140625" customWidth="1"/>
    <col min="11011" max="11011" width="13.5546875" customWidth="1"/>
    <col min="11012" max="11012" width="17.6640625" customWidth="1"/>
    <col min="11013" max="11013" width="13.44140625" customWidth="1"/>
    <col min="11014" max="11014" width="18.109375" customWidth="1"/>
    <col min="11015" max="11015" width="11.5546875" customWidth="1"/>
    <col min="11016" max="11016" width="13.33203125" customWidth="1"/>
    <col min="11017" max="11017" width="14.5546875" customWidth="1"/>
    <col min="11018" max="11018" width="19.88671875" customWidth="1"/>
    <col min="11019" max="11019" width="10.109375" bestFit="1" customWidth="1"/>
    <col min="11260" max="11260" width="43.6640625" customWidth="1"/>
    <col min="11261" max="11261" width="15.6640625" customWidth="1"/>
    <col min="11262" max="11262" width="16.6640625" customWidth="1"/>
    <col min="11263" max="11263" width="12" customWidth="1"/>
    <col min="11264" max="11264" width="15.5546875" bestFit="1" customWidth="1"/>
    <col min="11265" max="11265" width="12.88671875" customWidth="1"/>
    <col min="11266" max="11266" width="15.44140625" customWidth="1"/>
    <col min="11267" max="11267" width="13.5546875" customWidth="1"/>
    <col min="11268" max="11268" width="17.6640625" customWidth="1"/>
    <col min="11269" max="11269" width="13.44140625" customWidth="1"/>
    <col min="11270" max="11270" width="18.109375" customWidth="1"/>
    <col min="11271" max="11271" width="11.5546875" customWidth="1"/>
    <col min="11272" max="11272" width="13.33203125" customWidth="1"/>
    <col min="11273" max="11273" width="14.5546875" customWidth="1"/>
    <col min="11274" max="11274" width="19.88671875" customWidth="1"/>
    <col min="11275" max="11275" width="10.109375" bestFit="1" customWidth="1"/>
    <col min="11516" max="11516" width="43.6640625" customWidth="1"/>
    <col min="11517" max="11517" width="15.6640625" customWidth="1"/>
    <col min="11518" max="11518" width="16.6640625" customWidth="1"/>
    <col min="11519" max="11519" width="12" customWidth="1"/>
    <col min="11520" max="11520" width="15.5546875" bestFit="1" customWidth="1"/>
    <col min="11521" max="11521" width="12.88671875" customWidth="1"/>
    <col min="11522" max="11522" width="15.44140625" customWidth="1"/>
    <col min="11523" max="11523" width="13.5546875" customWidth="1"/>
    <col min="11524" max="11524" width="17.6640625" customWidth="1"/>
    <col min="11525" max="11525" width="13.44140625" customWidth="1"/>
    <col min="11526" max="11526" width="18.109375" customWidth="1"/>
    <col min="11527" max="11527" width="11.5546875" customWidth="1"/>
    <col min="11528" max="11528" width="13.33203125" customWidth="1"/>
    <col min="11529" max="11529" width="14.5546875" customWidth="1"/>
    <col min="11530" max="11530" width="19.88671875" customWidth="1"/>
    <col min="11531" max="11531" width="10.109375" bestFit="1" customWidth="1"/>
    <col min="11772" max="11772" width="43.6640625" customWidth="1"/>
    <col min="11773" max="11773" width="15.6640625" customWidth="1"/>
    <col min="11774" max="11774" width="16.6640625" customWidth="1"/>
    <col min="11775" max="11775" width="12" customWidth="1"/>
    <col min="11776" max="11776" width="15.5546875" bestFit="1" customWidth="1"/>
    <col min="11777" max="11777" width="12.88671875" customWidth="1"/>
    <col min="11778" max="11778" width="15.44140625" customWidth="1"/>
    <col min="11779" max="11779" width="13.5546875" customWidth="1"/>
    <col min="11780" max="11780" width="17.6640625" customWidth="1"/>
    <col min="11781" max="11781" width="13.44140625" customWidth="1"/>
    <col min="11782" max="11782" width="18.109375" customWidth="1"/>
    <col min="11783" max="11783" width="11.5546875" customWidth="1"/>
    <col min="11784" max="11784" width="13.33203125" customWidth="1"/>
    <col min="11785" max="11785" width="14.5546875" customWidth="1"/>
    <col min="11786" max="11786" width="19.88671875" customWidth="1"/>
    <col min="11787" max="11787" width="10.109375" bestFit="1" customWidth="1"/>
    <col min="12028" max="12028" width="43.6640625" customWidth="1"/>
    <col min="12029" max="12029" width="15.6640625" customWidth="1"/>
    <col min="12030" max="12030" width="16.6640625" customWidth="1"/>
    <col min="12031" max="12031" width="12" customWidth="1"/>
    <col min="12032" max="12032" width="15.5546875" bestFit="1" customWidth="1"/>
    <col min="12033" max="12033" width="12.88671875" customWidth="1"/>
    <col min="12034" max="12034" width="15.44140625" customWidth="1"/>
    <col min="12035" max="12035" width="13.5546875" customWidth="1"/>
    <col min="12036" max="12036" width="17.6640625" customWidth="1"/>
    <col min="12037" max="12037" width="13.44140625" customWidth="1"/>
    <col min="12038" max="12038" width="18.109375" customWidth="1"/>
    <col min="12039" max="12039" width="11.5546875" customWidth="1"/>
    <col min="12040" max="12040" width="13.33203125" customWidth="1"/>
    <col min="12041" max="12041" width="14.5546875" customWidth="1"/>
    <col min="12042" max="12042" width="19.88671875" customWidth="1"/>
    <col min="12043" max="12043" width="10.109375" bestFit="1" customWidth="1"/>
    <col min="12284" max="12284" width="43.6640625" customWidth="1"/>
    <col min="12285" max="12285" width="15.6640625" customWidth="1"/>
    <col min="12286" max="12286" width="16.6640625" customWidth="1"/>
    <col min="12287" max="12287" width="12" customWidth="1"/>
    <col min="12288" max="12288" width="15.5546875" bestFit="1" customWidth="1"/>
    <col min="12289" max="12289" width="12.88671875" customWidth="1"/>
    <col min="12290" max="12290" width="15.44140625" customWidth="1"/>
    <col min="12291" max="12291" width="13.5546875" customWidth="1"/>
    <col min="12292" max="12292" width="17.6640625" customWidth="1"/>
    <col min="12293" max="12293" width="13.44140625" customWidth="1"/>
    <col min="12294" max="12294" width="18.109375" customWidth="1"/>
    <col min="12295" max="12295" width="11.5546875" customWidth="1"/>
    <col min="12296" max="12296" width="13.33203125" customWidth="1"/>
    <col min="12297" max="12297" width="14.5546875" customWidth="1"/>
    <col min="12298" max="12298" width="19.88671875" customWidth="1"/>
    <col min="12299" max="12299" width="10.109375" bestFit="1" customWidth="1"/>
    <col min="12540" max="12540" width="43.6640625" customWidth="1"/>
    <col min="12541" max="12541" width="15.6640625" customWidth="1"/>
    <col min="12542" max="12542" width="16.6640625" customWidth="1"/>
    <col min="12543" max="12543" width="12" customWidth="1"/>
    <col min="12544" max="12544" width="15.5546875" bestFit="1" customWidth="1"/>
    <col min="12545" max="12545" width="12.88671875" customWidth="1"/>
    <col min="12546" max="12546" width="15.44140625" customWidth="1"/>
    <col min="12547" max="12547" width="13.5546875" customWidth="1"/>
    <col min="12548" max="12548" width="17.6640625" customWidth="1"/>
    <col min="12549" max="12549" width="13.44140625" customWidth="1"/>
    <col min="12550" max="12550" width="18.109375" customWidth="1"/>
    <col min="12551" max="12551" width="11.5546875" customWidth="1"/>
    <col min="12552" max="12552" width="13.33203125" customWidth="1"/>
    <col min="12553" max="12553" width="14.5546875" customWidth="1"/>
    <col min="12554" max="12554" width="19.88671875" customWidth="1"/>
    <col min="12555" max="12555" width="10.109375" bestFit="1" customWidth="1"/>
    <col min="12796" max="12796" width="43.6640625" customWidth="1"/>
    <col min="12797" max="12797" width="15.6640625" customWidth="1"/>
    <col min="12798" max="12798" width="16.6640625" customWidth="1"/>
    <col min="12799" max="12799" width="12" customWidth="1"/>
    <col min="12800" max="12800" width="15.5546875" bestFit="1" customWidth="1"/>
    <col min="12801" max="12801" width="12.88671875" customWidth="1"/>
    <col min="12802" max="12802" width="15.44140625" customWidth="1"/>
    <col min="12803" max="12803" width="13.5546875" customWidth="1"/>
    <col min="12804" max="12804" width="17.6640625" customWidth="1"/>
    <col min="12805" max="12805" width="13.44140625" customWidth="1"/>
    <col min="12806" max="12806" width="18.109375" customWidth="1"/>
    <col min="12807" max="12807" width="11.5546875" customWidth="1"/>
    <col min="12808" max="12808" width="13.33203125" customWidth="1"/>
    <col min="12809" max="12809" width="14.5546875" customWidth="1"/>
    <col min="12810" max="12810" width="19.88671875" customWidth="1"/>
    <col min="12811" max="12811" width="10.109375" bestFit="1" customWidth="1"/>
    <col min="13052" max="13052" width="43.6640625" customWidth="1"/>
    <col min="13053" max="13053" width="15.6640625" customWidth="1"/>
    <col min="13054" max="13054" width="16.6640625" customWidth="1"/>
    <col min="13055" max="13055" width="12" customWidth="1"/>
    <col min="13056" max="13056" width="15.5546875" bestFit="1" customWidth="1"/>
    <col min="13057" max="13057" width="12.88671875" customWidth="1"/>
    <col min="13058" max="13058" width="15.44140625" customWidth="1"/>
    <col min="13059" max="13059" width="13.5546875" customWidth="1"/>
    <col min="13060" max="13060" width="17.6640625" customWidth="1"/>
    <col min="13061" max="13061" width="13.44140625" customWidth="1"/>
    <col min="13062" max="13062" width="18.109375" customWidth="1"/>
    <col min="13063" max="13063" width="11.5546875" customWidth="1"/>
    <col min="13064" max="13064" width="13.33203125" customWidth="1"/>
    <col min="13065" max="13065" width="14.5546875" customWidth="1"/>
    <col min="13066" max="13066" width="19.88671875" customWidth="1"/>
    <col min="13067" max="13067" width="10.109375" bestFit="1" customWidth="1"/>
    <col min="13308" max="13308" width="43.6640625" customWidth="1"/>
    <col min="13309" max="13309" width="15.6640625" customWidth="1"/>
    <col min="13310" max="13310" width="16.6640625" customWidth="1"/>
    <col min="13311" max="13311" width="12" customWidth="1"/>
    <col min="13312" max="13312" width="15.5546875" bestFit="1" customWidth="1"/>
    <col min="13313" max="13313" width="12.88671875" customWidth="1"/>
    <col min="13314" max="13314" width="15.44140625" customWidth="1"/>
    <col min="13315" max="13315" width="13.5546875" customWidth="1"/>
    <col min="13316" max="13316" width="17.6640625" customWidth="1"/>
    <col min="13317" max="13317" width="13.44140625" customWidth="1"/>
    <col min="13318" max="13318" width="18.109375" customWidth="1"/>
    <col min="13319" max="13319" width="11.5546875" customWidth="1"/>
    <col min="13320" max="13320" width="13.33203125" customWidth="1"/>
    <col min="13321" max="13321" width="14.5546875" customWidth="1"/>
    <col min="13322" max="13322" width="19.88671875" customWidth="1"/>
    <col min="13323" max="13323" width="10.109375" bestFit="1" customWidth="1"/>
    <col min="13564" max="13564" width="43.6640625" customWidth="1"/>
    <col min="13565" max="13565" width="15.6640625" customWidth="1"/>
    <col min="13566" max="13566" width="16.6640625" customWidth="1"/>
    <col min="13567" max="13567" width="12" customWidth="1"/>
    <col min="13568" max="13568" width="15.5546875" bestFit="1" customWidth="1"/>
    <col min="13569" max="13569" width="12.88671875" customWidth="1"/>
    <col min="13570" max="13570" width="15.44140625" customWidth="1"/>
    <col min="13571" max="13571" width="13.5546875" customWidth="1"/>
    <col min="13572" max="13572" width="17.6640625" customWidth="1"/>
    <col min="13573" max="13573" width="13.44140625" customWidth="1"/>
    <col min="13574" max="13574" width="18.109375" customWidth="1"/>
    <col min="13575" max="13575" width="11.5546875" customWidth="1"/>
    <col min="13576" max="13576" width="13.33203125" customWidth="1"/>
    <col min="13577" max="13577" width="14.5546875" customWidth="1"/>
    <col min="13578" max="13578" width="19.88671875" customWidth="1"/>
    <col min="13579" max="13579" width="10.109375" bestFit="1" customWidth="1"/>
    <col min="13820" max="13820" width="43.6640625" customWidth="1"/>
    <col min="13821" max="13821" width="15.6640625" customWidth="1"/>
    <col min="13822" max="13822" width="16.6640625" customWidth="1"/>
    <col min="13823" max="13823" width="12" customWidth="1"/>
    <col min="13824" max="13824" width="15.5546875" bestFit="1" customWidth="1"/>
    <col min="13825" max="13825" width="12.88671875" customWidth="1"/>
    <col min="13826" max="13826" width="15.44140625" customWidth="1"/>
    <col min="13827" max="13827" width="13.5546875" customWidth="1"/>
    <col min="13828" max="13828" width="17.6640625" customWidth="1"/>
    <col min="13829" max="13829" width="13.44140625" customWidth="1"/>
    <col min="13830" max="13830" width="18.109375" customWidth="1"/>
    <col min="13831" max="13831" width="11.5546875" customWidth="1"/>
    <col min="13832" max="13832" width="13.33203125" customWidth="1"/>
    <col min="13833" max="13833" width="14.5546875" customWidth="1"/>
    <col min="13834" max="13834" width="19.88671875" customWidth="1"/>
    <col min="13835" max="13835" width="10.109375" bestFit="1" customWidth="1"/>
    <col min="14076" max="14076" width="43.6640625" customWidth="1"/>
    <col min="14077" max="14077" width="15.6640625" customWidth="1"/>
    <col min="14078" max="14078" width="16.6640625" customWidth="1"/>
    <col min="14079" max="14079" width="12" customWidth="1"/>
    <col min="14080" max="14080" width="15.5546875" bestFit="1" customWidth="1"/>
    <col min="14081" max="14081" width="12.88671875" customWidth="1"/>
    <col min="14082" max="14082" width="15.44140625" customWidth="1"/>
    <col min="14083" max="14083" width="13.5546875" customWidth="1"/>
    <col min="14084" max="14084" width="17.6640625" customWidth="1"/>
    <col min="14085" max="14085" width="13.44140625" customWidth="1"/>
    <col min="14086" max="14086" width="18.109375" customWidth="1"/>
    <col min="14087" max="14087" width="11.5546875" customWidth="1"/>
    <col min="14088" max="14088" width="13.33203125" customWidth="1"/>
    <col min="14089" max="14089" width="14.5546875" customWidth="1"/>
    <col min="14090" max="14090" width="19.88671875" customWidth="1"/>
    <col min="14091" max="14091" width="10.109375" bestFit="1" customWidth="1"/>
    <col min="14332" max="14332" width="43.6640625" customWidth="1"/>
    <col min="14333" max="14333" width="15.6640625" customWidth="1"/>
    <col min="14334" max="14334" width="16.6640625" customWidth="1"/>
    <col min="14335" max="14335" width="12" customWidth="1"/>
    <col min="14336" max="14336" width="15.5546875" bestFit="1" customWidth="1"/>
    <col min="14337" max="14337" width="12.88671875" customWidth="1"/>
    <col min="14338" max="14338" width="15.44140625" customWidth="1"/>
    <col min="14339" max="14339" width="13.5546875" customWidth="1"/>
    <col min="14340" max="14340" width="17.6640625" customWidth="1"/>
    <col min="14341" max="14341" width="13.44140625" customWidth="1"/>
    <col min="14342" max="14342" width="18.109375" customWidth="1"/>
    <col min="14343" max="14343" width="11.5546875" customWidth="1"/>
    <col min="14344" max="14344" width="13.33203125" customWidth="1"/>
    <col min="14345" max="14345" width="14.5546875" customWidth="1"/>
    <col min="14346" max="14346" width="19.88671875" customWidth="1"/>
    <col min="14347" max="14347" width="10.109375" bestFit="1" customWidth="1"/>
    <col min="14588" max="14588" width="43.6640625" customWidth="1"/>
    <col min="14589" max="14589" width="15.6640625" customWidth="1"/>
    <col min="14590" max="14590" width="16.6640625" customWidth="1"/>
    <col min="14591" max="14591" width="12" customWidth="1"/>
    <col min="14592" max="14592" width="15.5546875" bestFit="1" customWidth="1"/>
    <col min="14593" max="14593" width="12.88671875" customWidth="1"/>
    <col min="14594" max="14594" width="15.44140625" customWidth="1"/>
    <col min="14595" max="14595" width="13.5546875" customWidth="1"/>
    <col min="14596" max="14596" width="17.6640625" customWidth="1"/>
    <col min="14597" max="14597" width="13.44140625" customWidth="1"/>
    <col min="14598" max="14598" width="18.109375" customWidth="1"/>
    <col min="14599" max="14599" width="11.5546875" customWidth="1"/>
    <col min="14600" max="14600" width="13.33203125" customWidth="1"/>
    <col min="14601" max="14601" width="14.5546875" customWidth="1"/>
    <col min="14602" max="14602" width="19.88671875" customWidth="1"/>
    <col min="14603" max="14603" width="10.109375" bestFit="1" customWidth="1"/>
    <col min="14844" max="14844" width="43.6640625" customWidth="1"/>
    <col min="14845" max="14845" width="15.6640625" customWidth="1"/>
    <col min="14846" max="14846" width="16.6640625" customWidth="1"/>
    <col min="14847" max="14847" width="12" customWidth="1"/>
    <col min="14848" max="14848" width="15.5546875" bestFit="1" customWidth="1"/>
    <col min="14849" max="14849" width="12.88671875" customWidth="1"/>
    <col min="14850" max="14850" width="15.44140625" customWidth="1"/>
    <col min="14851" max="14851" width="13.5546875" customWidth="1"/>
    <col min="14852" max="14852" width="17.6640625" customWidth="1"/>
    <col min="14853" max="14853" width="13.44140625" customWidth="1"/>
    <col min="14854" max="14854" width="18.109375" customWidth="1"/>
    <col min="14855" max="14855" width="11.5546875" customWidth="1"/>
    <col min="14856" max="14856" width="13.33203125" customWidth="1"/>
    <col min="14857" max="14857" width="14.5546875" customWidth="1"/>
    <col min="14858" max="14858" width="19.88671875" customWidth="1"/>
    <col min="14859" max="14859" width="10.109375" bestFit="1" customWidth="1"/>
    <col min="15100" max="15100" width="43.6640625" customWidth="1"/>
    <col min="15101" max="15101" width="15.6640625" customWidth="1"/>
    <col min="15102" max="15102" width="16.6640625" customWidth="1"/>
    <col min="15103" max="15103" width="12" customWidth="1"/>
    <col min="15104" max="15104" width="15.5546875" bestFit="1" customWidth="1"/>
    <col min="15105" max="15105" width="12.88671875" customWidth="1"/>
    <col min="15106" max="15106" width="15.44140625" customWidth="1"/>
    <col min="15107" max="15107" width="13.5546875" customWidth="1"/>
    <col min="15108" max="15108" width="17.6640625" customWidth="1"/>
    <col min="15109" max="15109" width="13.44140625" customWidth="1"/>
    <col min="15110" max="15110" width="18.109375" customWidth="1"/>
    <col min="15111" max="15111" width="11.5546875" customWidth="1"/>
    <col min="15112" max="15112" width="13.33203125" customWidth="1"/>
    <col min="15113" max="15113" width="14.5546875" customWidth="1"/>
    <col min="15114" max="15114" width="19.88671875" customWidth="1"/>
    <col min="15115" max="15115" width="10.109375" bestFit="1" customWidth="1"/>
    <col min="15356" max="15356" width="43.6640625" customWidth="1"/>
    <col min="15357" max="15357" width="15.6640625" customWidth="1"/>
    <col min="15358" max="15358" width="16.6640625" customWidth="1"/>
    <col min="15359" max="15359" width="12" customWidth="1"/>
    <col min="15360" max="15360" width="15.5546875" bestFit="1" customWidth="1"/>
    <col min="15361" max="15361" width="12.88671875" customWidth="1"/>
    <col min="15362" max="15362" width="15.44140625" customWidth="1"/>
    <col min="15363" max="15363" width="13.5546875" customWidth="1"/>
    <col min="15364" max="15364" width="17.6640625" customWidth="1"/>
    <col min="15365" max="15365" width="13.44140625" customWidth="1"/>
    <col min="15366" max="15366" width="18.109375" customWidth="1"/>
    <col min="15367" max="15367" width="11.5546875" customWidth="1"/>
    <col min="15368" max="15368" width="13.33203125" customWidth="1"/>
    <col min="15369" max="15369" width="14.5546875" customWidth="1"/>
    <col min="15370" max="15370" width="19.88671875" customWidth="1"/>
    <col min="15371" max="15371" width="10.109375" bestFit="1" customWidth="1"/>
    <col min="15612" max="15612" width="43.6640625" customWidth="1"/>
    <col min="15613" max="15613" width="15.6640625" customWidth="1"/>
    <col min="15614" max="15614" width="16.6640625" customWidth="1"/>
    <col min="15615" max="15615" width="12" customWidth="1"/>
    <col min="15616" max="15616" width="15.5546875" bestFit="1" customWidth="1"/>
    <col min="15617" max="15617" width="12.88671875" customWidth="1"/>
    <col min="15618" max="15618" width="15.44140625" customWidth="1"/>
    <col min="15619" max="15619" width="13.5546875" customWidth="1"/>
    <col min="15620" max="15620" width="17.6640625" customWidth="1"/>
    <col min="15621" max="15621" width="13.44140625" customWidth="1"/>
    <col min="15622" max="15622" width="18.109375" customWidth="1"/>
    <col min="15623" max="15623" width="11.5546875" customWidth="1"/>
    <col min="15624" max="15624" width="13.33203125" customWidth="1"/>
    <col min="15625" max="15625" width="14.5546875" customWidth="1"/>
    <col min="15626" max="15626" width="19.88671875" customWidth="1"/>
    <col min="15627" max="15627" width="10.109375" bestFit="1" customWidth="1"/>
    <col min="15868" max="15868" width="43.6640625" customWidth="1"/>
    <col min="15869" max="15869" width="15.6640625" customWidth="1"/>
    <col min="15870" max="15870" width="16.6640625" customWidth="1"/>
    <col min="15871" max="15871" width="12" customWidth="1"/>
    <col min="15872" max="15872" width="15.5546875" bestFit="1" customWidth="1"/>
    <col min="15873" max="15873" width="12.88671875" customWidth="1"/>
    <col min="15874" max="15874" width="15.44140625" customWidth="1"/>
    <col min="15875" max="15875" width="13.5546875" customWidth="1"/>
    <col min="15876" max="15876" width="17.6640625" customWidth="1"/>
    <col min="15877" max="15877" width="13.44140625" customWidth="1"/>
    <col min="15878" max="15878" width="18.109375" customWidth="1"/>
    <col min="15879" max="15879" width="11.5546875" customWidth="1"/>
    <col min="15880" max="15880" width="13.33203125" customWidth="1"/>
    <col min="15881" max="15881" width="14.5546875" customWidth="1"/>
    <col min="15882" max="15882" width="19.88671875" customWidth="1"/>
    <col min="15883" max="15883" width="10.109375" bestFit="1" customWidth="1"/>
    <col min="16124" max="16124" width="43.6640625" customWidth="1"/>
    <col min="16125" max="16125" width="15.6640625" customWidth="1"/>
    <col min="16126" max="16126" width="16.6640625" customWidth="1"/>
    <col min="16127" max="16127" width="12" customWidth="1"/>
    <col min="16128" max="16128" width="15.5546875" bestFit="1" customWidth="1"/>
    <col min="16129" max="16129" width="12.88671875" customWidth="1"/>
    <col min="16130" max="16130" width="15.44140625" customWidth="1"/>
    <col min="16131" max="16131" width="13.5546875" customWidth="1"/>
    <col min="16132" max="16132" width="17.6640625" customWidth="1"/>
    <col min="16133" max="16133" width="13.44140625" customWidth="1"/>
    <col min="16134" max="16134" width="18.109375" customWidth="1"/>
    <col min="16135" max="16135" width="11.5546875" customWidth="1"/>
    <col min="16136" max="16136" width="13.33203125" customWidth="1"/>
    <col min="16137" max="16137" width="14.5546875" customWidth="1"/>
    <col min="16138" max="16138" width="19.88671875" customWidth="1"/>
    <col min="16139" max="16139" width="10.109375" bestFit="1" customWidth="1"/>
  </cols>
  <sheetData>
    <row r="1" spans="1:17" ht="18" customHeight="1" x14ac:dyDescent="0.25">
      <c r="A1" s="365" t="s">
        <v>289</v>
      </c>
      <c r="B1" s="365"/>
      <c r="C1" s="365"/>
      <c r="D1" s="365"/>
      <c r="E1" s="365"/>
      <c r="F1" s="365"/>
      <c r="G1" s="365"/>
      <c r="H1" s="365"/>
      <c r="I1" s="89"/>
      <c r="P1" s="66"/>
      <c r="Q1" s="66"/>
    </row>
    <row r="2" spans="1:17" x14ac:dyDescent="0.25">
      <c r="P2" s="66"/>
      <c r="Q2" s="66"/>
    </row>
    <row r="3" spans="1:17" ht="17.399999999999999" x14ac:dyDescent="0.3">
      <c r="A3" s="14" t="s">
        <v>240</v>
      </c>
      <c r="G3" s="14"/>
      <c r="P3" s="66"/>
      <c r="Q3" s="66"/>
    </row>
    <row r="4" spans="1:17" ht="13.8" thickBot="1" x14ac:dyDescent="0.3">
      <c r="A4" s="104" t="s">
        <v>147</v>
      </c>
      <c r="G4" s="104" t="s">
        <v>146</v>
      </c>
      <c r="P4" s="66"/>
      <c r="Q4" s="66"/>
    </row>
    <row r="5" spans="1:17" ht="12.75" customHeight="1" x14ac:dyDescent="0.25">
      <c r="A5" s="349" t="s">
        <v>140</v>
      </c>
      <c r="B5" s="350"/>
      <c r="C5" s="350"/>
      <c r="D5" s="350"/>
      <c r="E5" s="351"/>
      <c r="G5" s="349" t="s">
        <v>140</v>
      </c>
      <c r="H5" s="350"/>
      <c r="I5" s="350"/>
      <c r="J5" s="350"/>
      <c r="K5" s="351"/>
      <c r="L5" s="313"/>
      <c r="P5" s="66"/>
      <c r="Q5" s="66"/>
    </row>
    <row r="6" spans="1:17" x14ac:dyDescent="0.25">
      <c r="A6" s="81"/>
      <c r="B6" s="91" t="s">
        <v>119</v>
      </c>
      <c r="C6" s="91" t="s">
        <v>14</v>
      </c>
      <c r="D6" s="91" t="s">
        <v>121</v>
      </c>
      <c r="E6" s="92" t="s">
        <v>120</v>
      </c>
      <c r="G6" s="81"/>
      <c r="H6" s="91" t="s">
        <v>119</v>
      </c>
      <c r="I6" s="91" t="s">
        <v>14</v>
      </c>
      <c r="J6" s="91" t="s">
        <v>121</v>
      </c>
      <c r="K6" s="92" t="s">
        <v>120</v>
      </c>
      <c r="L6" s="314"/>
    </row>
    <row r="7" spans="1:17" x14ac:dyDescent="0.25">
      <c r="A7" s="81" t="s">
        <v>113</v>
      </c>
      <c r="B7" s="266">
        <v>9.5819390000000002</v>
      </c>
      <c r="C7" s="90">
        <v>1.5177</v>
      </c>
      <c r="D7" s="291">
        <f>B7*C7</f>
        <v>14.5425088203</v>
      </c>
      <c r="E7" s="94">
        <f>B7/B11</f>
        <v>0.40102636114306883</v>
      </c>
      <c r="G7" s="81" t="s">
        <v>113</v>
      </c>
      <c r="H7" s="266">
        <v>16.883299999999998</v>
      </c>
      <c r="I7" s="90">
        <v>1.5177</v>
      </c>
      <c r="J7" s="96">
        <f>H7*I7</f>
        <v>25.623784409999999</v>
      </c>
      <c r="K7" s="94">
        <f>H7/H11</f>
        <v>0.70660639922991608</v>
      </c>
      <c r="L7" s="315"/>
    </row>
    <row r="8" spans="1:17" x14ac:dyDescent="0.25">
      <c r="A8" s="81" t="s">
        <v>114</v>
      </c>
      <c r="B8" s="266">
        <v>7.3014000000000001</v>
      </c>
      <c r="C8" s="90">
        <f>C7</f>
        <v>1.5177</v>
      </c>
      <c r="D8" s="96">
        <f t="shared" ref="D8:D11" si="0">B8*C8</f>
        <v>11.081334780000001</v>
      </c>
      <c r="E8" s="94">
        <f>B8/B11</f>
        <v>0.30558051697573974</v>
      </c>
      <c r="G8" s="81" t="s">
        <v>114</v>
      </c>
      <c r="H8" s="266">
        <v>0</v>
      </c>
      <c r="I8" s="90">
        <f>I7</f>
        <v>1.5177</v>
      </c>
      <c r="J8" s="96">
        <f t="shared" ref="J8:J11" si="1">H8*I8</f>
        <v>0</v>
      </c>
      <c r="K8" s="94">
        <f>H8/H11</f>
        <v>0</v>
      </c>
      <c r="L8" s="315"/>
    </row>
    <row r="9" spans="1:17" x14ac:dyDescent="0.25">
      <c r="A9" s="81" t="s">
        <v>118</v>
      </c>
      <c r="B9" s="266">
        <v>6.8329000000000004</v>
      </c>
      <c r="C9" s="90">
        <f>C7</f>
        <v>1.5177</v>
      </c>
      <c r="D9" s="96">
        <f t="shared" si="0"/>
        <v>10.370292330000002</v>
      </c>
      <c r="E9" s="94">
        <f>B9/B11</f>
        <v>0.28597270584319889</v>
      </c>
      <c r="G9" s="81" t="s">
        <v>118</v>
      </c>
      <c r="H9" s="266">
        <v>6.8329000000000004</v>
      </c>
      <c r="I9" s="90">
        <f>I7</f>
        <v>1.5177</v>
      </c>
      <c r="J9" s="96">
        <f t="shared" si="1"/>
        <v>10.370292330000002</v>
      </c>
      <c r="K9" s="94">
        <f>H9/H11</f>
        <v>0.28597317262016869</v>
      </c>
      <c r="L9" s="315"/>
    </row>
    <row r="10" spans="1:17" x14ac:dyDescent="0.25">
      <c r="A10" s="81" t="s">
        <v>115</v>
      </c>
      <c r="B10" s="266">
        <v>0.17730000000000001</v>
      </c>
      <c r="C10" s="90">
        <f>C7</f>
        <v>1.5177</v>
      </c>
      <c r="D10" s="96">
        <f t="shared" si="0"/>
        <v>0.26908821000000005</v>
      </c>
      <c r="E10" s="94">
        <f>B10/B11</f>
        <v>7.4204160379925301E-3</v>
      </c>
      <c r="G10" s="81" t="s">
        <v>115</v>
      </c>
      <c r="H10" s="266">
        <v>0.17730000000000001</v>
      </c>
      <c r="I10" s="90">
        <f>I7</f>
        <v>1.5177</v>
      </c>
      <c r="J10" s="96">
        <f t="shared" si="1"/>
        <v>0.26908821000000005</v>
      </c>
      <c r="K10" s="94">
        <f>H10/H11</f>
        <v>7.4204281499152492E-3</v>
      </c>
      <c r="L10" s="315"/>
    </row>
    <row r="11" spans="1:17" ht="13.8" thickBot="1" x14ac:dyDescent="0.3">
      <c r="A11" s="85" t="s">
        <v>4</v>
      </c>
      <c r="B11" s="267">
        <f>SUM(B7:B10)</f>
        <v>23.893539000000001</v>
      </c>
      <c r="C11" s="93">
        <f>C7</f>
        <v>1.5177</v>
      </c>
      <c r="D11" s="97">
        <f t="shared" si="0"/>
        <v>36.263224140300004</v>
      </c>
      <c r="E11" s="95">
        <f>SUM(E7:E10)</f>
        <v>1</v>
      </c>
      <c r="G11" s="85" t="s">
        <v>4</v>
      </c>
      <c r="H11" s="267">
        <f>SUM(H7:H10)</f>
        <v>23.8935</v>
      </c>
      <c r="I11" s="93">
        <f>I7</f>
        <v>1.5177</v>
      </c>
      <c r="J11" s="97">
        <f t="shared" si="1"/>
        <v>36.263164950000004</v>
      </c>
      <c r="K11" s="95">
        <f>SUM(K7:K10)</f>
        <v>1</v>
      </c>
      <c r="L11" s="315"/>
    </row>
    <row r="13" spans="1:17" x14ac:dyDescent="0.25">
      <c r="A13" s="20"/>
      <c r="B13" s="20"/>
      <c r="C13" s="20"/>
    </row>
    <row r="14" spans="1:17" ht="17.399999999999999" x14ac:dyDescent="0.3">
      <c r="A14" s="14" t="s">
        <v>241</v>
      </c>
      <c r="G14" s="14"/>
      <c r="P14" s="66"/>
      <c r="Q14" s="66"/>
    </row>
    <row r="15" spans="1:17" ht="13.8" thickBot="1" x14ac:dyDescent="0.3">
      <c r="A15" s="104" t="s">
        <v>147</v>
      </c>
      <c r="G15" s="104" t="s">
        <v>146</v>
      </c>
      <c r="P15" s="66"/>
      <c r="Q15" s="66"/>
    </row>
    <row r="16" spans="1:17" ht="12.75" customHeight="1" x14ac:dyDescent="0.25">
      <c r="A16" s="349" t="s">
        <v>140</v>
      </c>
      <c r="B16" s="350"/>
      <c r="C16" s="350"/>
      <c r="D16" s="350"/>
      <c r="E16" s="351"/>
      <c r="G16" s="349" t="s">
        <v>140</v>
      </c>
      <c r="H16" s="350"/>
      <c r="I16" s="350"/>
      <c r="J16" s="350"/>
      <c r="K16" s="351"/>
      <c r="L16" s="313"/>
      <c r="P16" s="66"/>
      <c r="Q16" s="66"/>
    </row>
    <row r="17" spans="1:25" x14ac:dyDescent="0.25">
      <c r="A17" s="81"/>
      <c r="B17" s="91" t="s">
        <v>119</v>
      </c>
      <c r="C17" s="91" t="s">
        <v>14</v>
      </c>
      <c r="D17" s="91" t="s">
        <v>121</v>
      </c>
      <c r="E17" s="92" t="s">
        <v>120</v>
      </c>
      <c r="G17" s="81"/>
      <c r="H17" s="91" t="s">
        <v>119</v>
      </c>
      <c r="I17" s="91" t="s">
        <v>14</v>
      </c>
      <c r="J17" s="91" t="s">
        <v>121</v>
      </c>
      <c r="K17" s="92" t="s">
        <v>120</v>
      </c>
      <c r="L17" s="314"/>
    </row>
    <row r="18" spans="1:25" x14ac:dyDescent="0.25">
      <c r="A18" s="81" t="s">
        <v>113</v>
      </c>
      <c r="B18" s="266">
        <f>'Investment Dec 2015'!H6</f>
        <v>11.1235</v>
      </c>
      <c r="C18" s="90">
        <v>1.5177</v>
      </c>
      <c r="D18" s="96">
        <f>B18*C18</f>
        <v>16.882135950000002</v>
      </c>
      <c r="E18" s="94">
        <f>B18/B22</f>
        <v>0.46554502270491976</v>
      </c>
      <c r="G18" s="81" t="s">
        <v>113</v>
      </c>
      <c r="H18" s="266">
        <v>16.883500000000002</v>
      </c>
      <c r="I18" s="90">
        <v>1.5177</v>
      </c>
      <c r="J18" s="96">
        <f>H18*I18</f>
        <v>25.624087950000003</v>
      </c>
      <c r="K18" s="94">
        <f>H18/H22</f>
        <v>0.70661476970724257</v>
      </c>
      <c r="L18" s="315"/>
    </row>
    <row r="19" spans="1:25" x14ac:dyDescent="0.25">
      <c r="A19" s="81" t="s">
        <v>114</v>
      </c>
      <c r="B19" s="266">
        <f>'Investment Dec 2015'!H7</f>
        <v>12.77</v>
      </c>
      <c r="C19" s="90">
        <f>C18</f>
        <v>1.5177</v>
      </c>
      <c r="D19" s="96">
        <f t="shared" ref="D19:D22" si="2">B19*C19</f>
        <v>19.381029000000002</v>
      </c>
      <c r="E19" s="94">
        <f>B19/B22</f>
        <v>0.53445497729508029</v>
      </c>
      <c r="G19" s="81" t="s">
        <v>114</v>
      </c>
      <c r="H19" s="266">
        <v>7.01</v>
      </c>
      <c r="I19" s="90">
        <f>I18</f>
        <v>1.5177</v>
      </c>
      <c r="J19" s="96">
        <f t="shared" ref="J19:J22" si="3">H19*I19</f>
        <v>10.639077</v>
      </c>
      <c r="K19" s="94">
        <f>H19/H22</f>
        <v>0.29338523029275737</v>
      </c>
      <c r="L19" s="315"/>
    </row>
    <row r="20" spans="1:25" x14ac:dyDescent="0.25">
      <c r="A20" s="81" t="s">
        <v>118</v>
      </c>
      <c r="B20" s="266">
        <f>'Investment Dec 2015'!H8</f>
        <v>0</v>
      </c>
      <c r="C20" s="90">
        <f>C18</f>
        <v>1.5177</v>
      </c>
      <c r="D20" s="96">
        <f t="shared" si="2"/>
        <v>0</v>
      </c>
      <c r="E20" s="94">
        <f>B20/B22</f>
        <v>0</v>
      </c>
      <c r="G20" s="81" t="s">
        <v>118</v>
      </c>
      <c r="H20" s="266">
        <v>0</v>
      </c>
      <c r="I20" s="90">
        <f>I18</f>
        <v>1.5177</v>
      </c>
      <c r="J20" s="96">
        <f t="shared" si="3"/>
        <v>0</v>
      </c>
      <c r="K20" s="94">
        <f>H20/H22</f>
        <v>0</v>
      </c>
      <c r="L20" s="315"/>
    </row>
    <row r="21" spans="1:25" x14ac:dyDescent="0.25">
      <c r="A21" s="81" t="s">
        <v>115</v>
      </c>
      <c r="B21" s="266">
        <f>'Investment Dec 2015'!H9</f>
        <v>0</v>
      </c>
      <c r="C21" s="90">
        <f>C18</f>
        <v>1.5177</v>
      </c>
      <c r="D21" s="96">
        <f t="shared" si="2"/>
        <v>0</v>
      </c>
      <c r="E21" s="94">
        <f>B21/B22</f>
        <v>0</v>
      </c>
      <c r="G21" s="81" t="s">
        <v>115</v>
      </c>
      <c r="H21" s="266">
        <v>0</v>
      </c>
      <c r="I21" s="90">
        <f>I18</f>
        <v>1.5177</v>
      </c>
      <c r="J21" s="96">
        <f t="shared" si="3"/>
        <v>0</v>
      </c>
      <c r="K21" s="94">
        <f>H21/H22</f>
        <v>0</v>
      </c>
      <c r="L21" s="315"/>
    </row>
    <row r="22" spans="1:25" ht="13.8" thickBot="1" x14ac:dyDescent="0.3">
      <c r="A22" s="85" t="s">
        <v>4</v>
      </c>
      <c r="B22" s="267">
        <f>SUM(B18:B21)</f>
        <v>23.8935</v>
      </c>
      <c r="C22" s="93">
        <f>C18</f>
        <v>1.5177</v>
      </c>
      <c r="D22" s="97">
        <f t="shared" si="2"/>
        <v>36.263164950000004</v>
      </c>
      <c r="E22" s="95">
        <f>SUM(E18:E21)</f>
        <v>1</v>
      </c>
      <c r="G22" s="85" t="s">
        <v>4</v>
      </c>
      <c r="H22" s="267">
        <f>SUM(H18:H21)</f>
        <v>23.893500000000003</v>
      </c>
      <c r="I22" s="93">
        <f>I18</f>
        <v>1.5177</v>
      </c>
      <c r="J22" s="97">
        <f t="shared" si="3"/>
        <v>36.263164950000004</v>
      </c>
      <c r="K22" s="95">
        <f>SUM(K18:K21)</f>
        <v>1</v>
      </c>
      <c r="L22" s="315"/>
    </row>
    <row r="23" spans="1:25" x14ac:dyDescent="0.25">
      <c r="A23" s="20"/>
      <c r="B23" s="20"/>
      <c r="C23" s="20"/>
    </row>
    <row r="24" spans="1:25" x14ac:dyDescent="0.25">
      <c r="A24" s="20"/>
      <c r="B24" s="20"/>
      <c r="C24" s="20"/>
    </row>
    <row r="25" spans="1:25" x14ac:dyDescent="0.25">
      <c r="A25" s="20"/>
      <c r="B25" s="20"/>
      <c r="C25" s="20"/>
    </row>
    <row r="26" spans="1:25" x14ac:dyDescent="0.25">
      <c r="A26" s="20"/>
      <c r="B26" s="20"/>
      <c r="C26" s="20"/>
    </row>
    <row r="27" spans="1:25" x14ac:dyDescent="0.25">
      <c r="A27" s="20"/>
      <c r="B27" s="20"/>
      <c r="C27" s="20"/>
    </row>
    <row r="28" spans="1:25" ht="12.75" customHeight="1" x14ac:dyDescent="0.25">
      <c r="D28" s="139">
        <v>42349</v>
      </c>
      <c r="M28" s="346" t="s">
        <v>117</v>
      </c>
      <c r="N28" s="347"/>
      <c r="O28" s="347"/>
      <c r="P28" s="348"/>
      <c r="R28" s="346" t="s">
        <v>123</v>
      </c>
      <c r="S28" s="347"/>
      <c r="T28" s="347"/>
      <c r="U28" s="348"/>
      <c r="V28" s="356" t="s">
        <v>122</v>
      </c>
      <c r="W28" s="357"/>
      <c r="X28" s="357"/>
      <c r="Y28" s="358"/>
    </row>
    <row r="29" spans="1:25" ht="66" x14ac:dyDescent="0.25">
      <c r="A29" s="135" t="s">
        <v>51</v>
      </c>
      <c r="B29" s="136" t="s">
        <v>235</v>
      </c>
      <c r="C29" s="136" t="s">
        <v>52</v>
      </c>
      <c r="D29" s="136" t="s">
        <v>143</v>
      </c>
      <c r="E29" s="136" t="s">
        <v>130</v>
      </c>
      <c r="F29" s="136" t="s">
        <v>53</v>
      </c>
      <c r="G29" s="136" t="s">
        <v>54</v>
      </c>
      <c r="H29" s="136" t="s">
        <v>55</v>
      </c>
      <c r="I29" s="136" t="s">
        <v>56</v>
      </c>
      <c r="J29" s="136" t="s">
        <v>14</v>
      </c>
      <c r="K29" s="316" t="s">
        <v>275</v>
      </c>
      <c r="L29" s="316" t="s">
        <v>276</v>
      </c>
      <c r="M29" s="136" t="s">
        <v>113</v>
      </c>
      <c r="N29" s="136" t="s">
        <v>114</v>
      </c>
      <c r="O29" s="136" t="s">
        <v>118</v>
      </c>
      <c r="P29" s="136" t="s">
        <v>115</v>
      </c>
      <c r="Q29" s="136" t="s">
        <v>274</v>
      </c>
      <c r="R29" s="136" t="s">
        <v>113</v>
      </c>
      <c r="S29" s="136" t="s">
        <v>114</v>
      </c>
      <c r="T29" s="136" t="s">
        <v>118</v>
      </c>
      <c r="U29" s="136" t="s">
        <v>115</v>
      </c>
      <c r="V29" s="269" t="s">
        <v>113</v>
      </c>
      <c r="W29" s="269" t="s">
        <v>114</v>
      </c>
      <c r="X29" s="269" t="s">
        <v>141</v>
      </c>
      <c r="Y29" s="269" t="s">
        <v>15</v>
      </c>
    </row>
    <row r="30" spans="1:25" x14ac:dyDescent="0.25">
      <c r="A30" s="129"/>
      <c r="B30" s="130"/>
      <c r="C30" s="130"/>
      <c r="D30" s="130"/>
      <c r="E30" s="130"/>
      <c r="F30" s="130"/>
      <c r="G30" s="130"/>
      <c r="H30" s="130"/>
      <c r="I30" s="130"/>
      <c r="J30" s="130"/>
      <c r="K30" s="133"/>
      <c r="L30" s="133"/>
      <c r="M30" s="133"/>
      <c r="N30" s="133"/>
      <c r="O30" s="133"/>
      <c r="P30" s="133"/>
      <c r="Q30" s="133"/>
      <c r="R30" s="133"/>
      <c r="S30" s="133"/>
      <c r="T30" s="133"/>
      <c r="U30" s="133"/>
      <c r="V30" s="133"/>
      <c r="W30" s="133"/>
      <c r="X30" s="133"/>
      <c r="Y30" s="134"/>
    </row>
    <row r="31" spans="1:25" x14ac:dyDescent="0.25">
      <c r="A31" s="137" t="s">
        <v>57</v>
      </c>
      <c r="B31" s="138">
        <v>38442</v>
      </c>
      <c r="C31" s="101"/>
      <c r="D31" s="309">
        <v>42349</v>
      </c>
      <c r="E31" s="101"/>
      <c r="F31" s="140">
        <v>3.78</v>
      </c>
      <c r="G31" s="141">
        <v>4.3</v>
      </c>
      <c r="H31" s="142">
        <f t="shared" ref="H31:H60" si="4">IF(E31&gt;C31,"Error 1",IF(AND(OR(E31&lt;C31,E31=C31),C31*F31&lt;1000.01),0,IF(E31&lt;C31,CEILING(C31*F31*0.005,5)*E31/C31,CEILING(E31*F31*0.005,5))))</f>
        <v>0</v>
      </c>
      <c r="I31" s="329">
        <f>IF('Investment Dec 2015'!D$15="YES",IF(AND(D31&lt;B31,D31&gt;0),"FALSE",IF(OR(D31=0,D31=" "),0,IF(D31-B31&lt;366,E31*G31,F31*E31)+H31)),IF(AND(D31&lt;B31,D31&gt;0),"FALSE",IF(OR(D31=0,D31=" "),0,IF(D31-B31&lt;366,E31*G31,F31*E31)+H31))*5.49/8.42)</f>
        <v>0</v>
      </c>
      <c r="J31" s="143">
        <v>1.8895</v>
      </c>
      <c r="K31" s="114">
        <f>IF(D31=D$28,0,I31*J31)</f>
        <v>0</v>
      </c>
      <c r="L31" s="114">
        <f>IF(D31=D$28,I31*J31,0)</f>
        <v>0</v>
      </c>
      <c r="M31" s="107">
        <f>IF($Q31&gt;0,0,IF('Investment Dec 2015'!$D$13="YES",$L31*$E$7,$L31*$E$18))</f>
        <v>0</v>
      </c>
      <c r="N31" s="107">
        <f>IF(Q31&gt;0,0,IF('Investment Dec 2015'!$D$13="YES",$L31*$E$8,$L31*$E$19))</f>
        <v>0</v>
      </c>
      <c r="O31" s="107">
        <f>IF(Q31&gt;0,0,IF('Investment Dec 2015'!$D$13="YES",$L31*$E$9,$L31*$E$20))</f>
        <v>0</v>
      </c>
      <c r="P31" s="107">
        <f>IF(Q31&gt;0,0,IF('Investment Dec 2015'!$D$13="YES",$L31*$E$10,$L31*$E$21))</f>
        <v>0</v>
      </c>
      <c r="Q31" s="107">
        <f>IF(D31=D$28,0,E31*8.91*1.5439)</f>
        <v>0</v>
      </c>
      <c r="R31" s="107">
        <f>IF(Q31&gt;0,0,IF('Investment Dec 2015'!$D$13="YES",$E31*$D$7,$E31*$D$18))</f>
        <v>0</v>
      </c>
      <c r="S31" s="107">
        <f>IF(Q31:Q311,0,IF('Investment Dec 2015'!$D$13="YES",$E31*$D$8,$E31*$D$19))</f>
        <v>0</v>
      </c>
      <c r="T31" s="107">
        <f>IF(Q31&gt;0,0,IF('Investment Dec 2015'!$D$13="YES",$E31*$D$9,$E31*$D$20))</f>
        <v>0</v>
      </c>
      <c r="U31" s="107">
        <f>IF(Q31&gt;0,0,IF('Investment Dec 2015'!$D$13="YES",$E31*$D$10,$E31*$D$21))</f>
        <v>0</v>
      </c>
      <c r="V31" s="107">
        <f>IF(Q31=0,R31-M31,Q31-K31)</f>
        <v>0</v>
      </c>
      <c r="W31" s="107">
        <f>IF(Q31=0,S31-N31,0)</f>
        <v>0</v>
      </c>
      <c r="X31" s="107">
        <f>V31+W31</f>
        <v>0</v>
      </c>
      <c r="Y31" s="105" t="str">
        <f>IF(C31=0," ",IF(AND(D31&gt;0,D31-B31&lt;366),"ST",IF(AND(D31&gt;0,D31-B31&gt;365),"LT","-")))</f>
        <v xml:space="preserve"> </v>
      </c>
    </row>
    <row r="32" spans="1:25" x14ac:dyDescent="0.25">
      <c r="A32" s="137" t="s">
        <v>57</v>
      </c>
      <c r="B32" s="138">
        <v>38629</v>
      </c>
      <c r="C32" s="101"/>
      <c r="D32" s="309">
        <v>42349</v>
      </c>
      <c r="E32" s="101"/>
      <c r="F32" s="140">
        <v>3.78</v>
      </c>
      <c r="G32" s="141">
        <v>4.3</v>
      </c>
      <c r="H32" s="142">
        <f t="shared" ref="H32" si="5">IF(E32&gt;C32,"Error 1",IF(AND(OR(E32&lt;C32,E32=C32),C32*F32&lt;1000.01),0,IF(E32&lt;C32,CEILING(C32*F32*0.005,5)*E32/C32,CEILING(E32*F32*0.005,5))))</f>
        <v>0</v>
      </c>
      <c r="I32" s="329">
        <f>IF('Investment Dec 2015'!D$15="YES",IF(AND(D32&lt;B32,D32&gt;0),"FALSE",IF(OR(D32=0,D32=" "),0,IF(D32-B32&lt;366,E32*G32,F32*E32)+H32)),IF(AND(D32&lt;B32,D32&gt;0),"FALSE",IF(OR(D32=0,D32=" "),0,IF(D32-B32&lt;366,E32*G32,F32*E32)+H32))*5.49/8.42)</f>
        <v>0</v>
      </c>
      <c r="J32" s="143">
        <v>1.8083</v>
      </c>
      <c r="K32" s="114">
        <f>IF(D32=D$28,0,I32*J32)</f>
        <v>0</v>
      </c>
      <c r="L32" s="114">
        <f>IF(D32=D$28,I32*J32,0)</f>
        <v>0</v>
      </c>
      <c r="M32" s="107">
        <f>IF($Q32&gt;0,0,IF('Investment Dec 2015'!$D$13="YES",$L32*$E$7,$L32*$E$18))</f>
        <v>0</v>
      </c>
      <c r="N32" s="107">
        <f>IF(Q32&gt;0,0,IF('Investment Dec 2015'!$D$13="YES",$L32*$E$8,$L32*$E$19))</f>
        <v>0</v>
      </c>
      <c r="O32" s="107">
        <f>IF(Q32&gt;0,0,IF('Investment Dec 2015'!$D$13="YES",$L32*$E$9,$L32*$E$20))</f>
        <v>0</v>
      </c>
      <c r="P32" s="107">
        <f>IF(Q32&gt;0,0,IF('Investment Dec 2015'!$D$13="YES",$L32*$E$10,$L32*$E$21))</f>
        <v>0</v>
      </c>
      <c r="Q32" s="107">
        <f t="shared" ref="Q32:Q75" si="6">IF(D32=D$28,0,E32*8.91*1.5439)</f>
        <v>0</v>
      </c>
      <c r="R32" s="107">
        <f>IF(Q32&gt;0,0,IF('Investment Dec 2015'!$D$13="YES",$E32*$D$7,$E32*$D$18))</f>
        <v>0</v>
      </c>
      <c r="S32" s="107">
        <f>IF(Q32:Q312,0,IF('Investment Dec 2015'!$D$13="YES",$E32*$D$8,$E32*$D$19))</f>
        <v>0</v>
      </c>
      <c r="T32" s="107">
        <f>IF(Q32&gt;0,0,IF('Investment Dec 2015'!$D$13="YES",$E32*$D$9,$E32*$D$20))</f>
        <v>0</v>
      </c>
      <c r="U32" s="107">
        <f>IF(Q32&gt;0,0,IF('Investment Dec 2015'!$D$13="YES",$E32*$D$10,$E32*$D$21))</f>
        <v>0</v>
      </c>
      <c r="V32" s="107">
        <f t="shared" ref="V32:V75" si="7">IF(Q32=0,R32-M32,Q32-K32)</f>
        <v>0</v>
      </c>
      <c r="W32" s="107">
        <f t="shared" ref="W32:W75" si="8">IF(Q32=0,S32-N32,0)</f>
        <v>0</v>
      </c>
      <c r="X32" s="107">
        <f>V32+W32</f>
        <v>0</v>
      </c>
      <c r="Y32" s="105" t="str">
        <f>IF(C32=0," ",IF(AND(D32&gt;0,D32-B32&lt;366),"ST",IF(AND(D32&gt;0,D32-B32&gt;365),"LT","-")))</f>
        <v xml:space="preserve"> </v>
      </c>
    </row>
    <row r="33" spans="1:25" x14ac:dyDescent="0.25">
      <c r="A33" s="129"/>
      <c r="B33" s="130"/>
      <c r="C33" s="131"/>
      <c r="D33" s="131"/>
      <c r="E33" s="131"/>
      <c r="F33" s="130"/>
      <c r="G33" s="130"/>
      <c r="H33" s="132"/>
      <c r="I33" s="130"/>
      <c r="J33" s="130"/>
      <c r="K33" s="130"/>
      <c r="L33" s="130"/>
      <c r="M33" s="130"/>
      <c r="N33" s="130"/>
      <c r="O33" s="130"/>
      <c r="P33" s="130"/>
      <c r="Q33" s="130"/>
      <c r="R33" s="130"/>
      <c r="S33" s="130"/>
      <c r="T33" s="130"/>
      <c r="U33" s="130"/>
      <c r="V33" s="130"/>
      <c r="W33" s="130"/>
      <c r="X33" s="133"/>
      <c r="Y33" s="134"/>
    </row>
    <row r="34" spans="1:25" x14ac:dyDescent="0.25">
      <c r="A34" s="120" t="s">
        <v>58</v>
      </c>
      <c r="B34" s="121">
        <v>39729</v>
      </c>
      <c r="C34" s="122"/>
      <c r="D34" s="310">
        <v>42349</v>
      </c>
      <c r="E34" s="122"/>
      <c r="F34" s="123">
        <v>1.37</v>
      </c>
      <c r="G34" s="124">
        <v>5.5</v>
      </c>
      <c r="H34" s="125">
        <f t="shared" si="4"/>
        <v>0</v>
      </c>
      <c r="I34" s="126">
        <f t="shared" ref="I34:I42" si="9">IF(AND(D34&lt;B34,D34&gt;0),"FALSE",IF(OR(D34=0,D34=" "),0,IF(D34-B34&lt;366,E34*G34,F34*E34)+H34))</f>
        <v>0</v>
      </c>
      <c r="J34" s="127">
        <v>1.8668</v>
      </c>
      <c r="K34" s="114">
        <f t="shared" ref="K34:K75" si="10">IF(D34=D$28,0,I34*J34)</f>
        <v>0</v>
      </c>
      <c r="L34" s="114">
        <f t="shared" ref="L34:L75" si="11">IF(D34=D$28,I34*J34,0)</f>
        <v>0</v>
      </c>
      <c r="M34" s="107">
        <f>IF($Q34&gt;0,0,IF('Investment Dec 2015'!$D$13="YES",$L34*$E$7,$L34*$E$18))</f>
        <v>0</v>
      </c>
      <c r="N34" s="107">
        <f>IF(Q34&gt;0,0,IF('Investment Dec 2015'!$D$13="YES",$L34*$E$8,$L34*$E$19))</f>
        <v>0</v>
      </c>
      <c r="O34" s="107">
        <f>IF(Q34&gt;0,0,IF('Investment Dec 2015'!$D$13="YES",$L34*$E$9,$L34*$E$20))</f>
        <v>0</v>
      </c>
      <c r="P34" s="107">
        <f>IF(Q34&gt;0,0,IF('Investment Dec 2015'!$D$13="YES",$L34*$E$10,$L34*$E$21))</f>
        <v>0</v>
      </c>
      <c r="Q34" s="107">
        <f t="shared" si="6"/>
        <v>0</v>
      </c>
      <c r="R34" s="107">
        <f>IF(Q34&gt;0,0,IF('Investment Dec 2015'!$D$13="YES",$E34*$D$7,$E34*$D$18))</f>
        <v>0</v>
      </c>
      <c r="S34" s="107">
        <f>IF(Q34:Q314,0,IF('Investment Dec 2015'!$D$13="YES",$E34*$D$8,$E34*$D$19))</f>
        <v>0</v>
      </c>
      <c r="T34" s="107">
        <f>IF(Q34&gt;0,0,IF('Investment Dec 2015'!$D$13="YES",$E34*$D$9,$E34*$D$20))</f>
        <v>0</v>
      </c>
      <c r="U34" s="107">
        <f>IF(Q34&gt;0,0,IF('Investment Dec 2015'!$D$13="YES",$E34*$D$10,$E34*$D$21))</f>
        <v>0</v>
      </c>
      <c r="V34" s="107">
        <f t="shared" si="7"/>
        <v>0</v>
      </c>
      <c r="W34" s="107">
        <f t="shared" si="8"/>
        <v>0</v>
      </c>
      <c r="X34" s="107">
        <f t="shared" ref="X34:X75" si="12">V34+W34</f>
        <v>0</v>
      </c>
      <c r="Y34" s="105" t="str">
        <f t="shared" ref="Y34:Y75" si="13">IF(C34=0," ",IF(AND(D34&gt;0,D34-B34&lt;366),"ST",IF(AND(D34&gt;0,D34-B34&gt;365),"LT","-")))</f>
        <v xml:space="preserve"> </v>
      </c>
    </row>
    <row r="35" spans="1:25" x14ac:dyDescent="0.25">
      <c r="A35" s="108" t="s">
        <v>59</v>
      </c>
      <c r="B35" s="109">
        <v>39905</v>
      </c>
      <c r="C35" s="101"/>
      <c r="D35" s="311">
        <v>42349</v>
      </c>
      <c r="E35" s="101"/>
      <c r="F35" s="106">
        <v>1.37</v>
      </c>
      <c r="G35" s="106">
        <v>6.88</v>
      </c>
      <c r="H35" s="111">
        <f t="shared" si="4"/>
        <v>0</v>
      </c>
      <c r="I35" s="112">
        <f t="shared" si="9"/>
        <v>0</v>
      </c>
      <c r="J35" s="113">
        <v>1.4353</v>
      </c>
      <c r="K35" s="114">
        <f t="shared" si="10"/>
        <v>0</v>
      </c>
      <c r="L35" s="114">
        <f t="shared" si="11"/>
        <v>0</v>
      </c>
      <c r="M35" s="107">
        <f>IF($Q35&gt;0,0,IF('Investment Dec 2015'!$D$13="YES",$L35*$E$7,$L35*$E$18))</f>
        <v>0</v>
      </c>
      <c r="N35" s="107">
        <f>IF(Q35&gt;0,0,IF('Investment Dec 2015'!$D$13="YES",$L35*$E$8,$L35*$E$19))</f>
        <v>0</v>
      </c>
      <c r="O35" s="107">
        <f>IF(Q35&gt;0,0,IF('Investment Dec 2015'!$D$13="YES",$L35*$E$9,$L35*$E$20))</f>
        <v>0</v>
      </c>
      <c r="P35" s="107">
        <f>IF(Q35&gt;0,0,IF('Investment Dec 2015'!$D$13="YES",$L35*$E$10,$L35*$E$21))</f>
        <v>0</v>
      </c>
      <c r="Q35" s="107">
        <f t="shared" si="6"/>
        <v>0</v>
      </c>
      <c r="R35" s="107">
        <f>IF(Q35&gt;0,0,IF('Investment Dec 2015'!$D$13="YES",$E35*$D$7,$E35*$D$18))</f>
        <v>0</v>
      </c>
      <c r="S35" s="107">
        <f>IF(Q35:Q315,0,IF('Investment Dec 2015'!$D$13="YES",$E35*$D$8,$E35*$D$19))</f>
        <v>0</v>
      </c>
      <c r="T35" s="107">
        <f>IF(Q35&gt;0,0,IF('Investment Dec 2015'!$D$13="YES",$E35*$D$9,$E35*$D$20))</f>
        <v>0</v>
      </c>
      <c r="U35" s="107">
        <f>IF(Q35&gt;0,0,IF('Investment Dec 2015'!$D$13="YES",$E35*$D$10,$E35*$D$21))</f>
        <v>0</v>
      </c>
      <c r="V35" s="107">
        <f t="shared" si="7"/>
        <v>0</v>
      </c>
      <c r="W35" s="107">
        <f t="shared" si="8"/>
        <v>0</v>
      </c>
      <c r="X35" s="107">
        <f t="shared" si="12"/>
        <v>0</v>
      </c>
      <c r="Y35" s="105" t="str">
        <f t="shared" si="13"/>
        <v xml:space="preserve"> </v>
      </c>
    </row>
    <row r="36" spans="1:25" x14ac:dyDescent="0.25">
      <c r="A36" s="108" t="s">
        <v>60</v>
      </c>
      <c r="B36" s="109">
        <v>40094</v>
      </c>
      <c r="C36" s="101"/>
      <c r="D36" s="311">
        <v>42349</v>
      </c>
      <c r="E36" s="101"/>
      <c r="F36" s="106">
        <v>1.37</v>
      </c>
      <c r="G36" s="106">
        <v>7.16</v>
      </c>
      <c r="H36" s="111">
        <f t="shared" si="4"/>
        <v>0</v>
      </c>
      <c r="I36" s="112">
        <f t="shared" si="9"/>
        <v>0</v>
      </c>
      <c r="J36" s="113">
        <v>1.6295999999999999</v>
      </c>
      <c r="K36" s="114">
        <f t="shared" si="10"/>
        <v>0</v>
      </c>
      <c r="L36" s="114">
        <f t="shared" si="11"/>
        <v>0</v>
      </c>
      <c r="M36" s="107">
        <f>IF($Q36&gt;0,0,IF('Investment Dec 2015'!$D$13="YES",$L36*$E$7,$L36*$E$18))</f>
        <v>0</v>
      </c>
      <c r="N36" s="107">
        <f>IF(Q36&gt;0,0,IF('Investment Dec 2015'!$D$13="YES",$L36*$E$8,$L36*$E$19))</f>
        <v>0</v>
      </c>
      <c r="O36" s="107">
        <f>IF(Q36&gt;0,0,IF('Investment Dec 2015'!$D$13="YES",$L36*$E$9,$L36*$E$20))</f>
        <v>0</v>
      </c>
      <c r="P36" s="107">
        <f>IF(Q36&gt;0,0,IF('Investment Dec 2015'!$D$13="YES",$L36*$E$10,$L36*$E$21))</f>
        <v>0</v>
      </c>
      <c r="Q36" s="107">
        <f t="shared" si="6"/>
        <v>0</v>
      </c>
      <c r="R36" s="107">
        <f>IF(Q36&gt;0,0,IF('Investment Dec 2015'!$D$13="YES",$E36*$D$7,$E36*$D$18))</f>
        <v>0</v>
      </c>
      <c r="S36" s="107">
        <f>IF(Q36:Q316,0,IF('Investment Dec 2015'!$D$13="YES",$E36*$D$8,$E36*$D$19))</f>
        <v>0</v>
      </c>
      <c r="T36" s="107">
        <f>IF(Q36&gt;0,0,IF('Investment Dec 2015'!$D$13="YES",$E36*$D$9,$E36*$D$20))</f>
        <v>0</v>
      </c>
      <c r="U36" s="107">
        <f>IF(Q36&gt;0,0,IF('Investment Dec 2015'!$D$13="YES",$E36*$D$10,$E36*$D$21))</f>
        <v>0</v>
      </c>
      <c r="V36" s="107">
        <f t="shared" si="7"/>
        <v>0</v>
      </c>
      <c r="W36" s="107">
        <f t="shared" si="8"/>
        <v>0</v>
      </c>
      <c r="X36" s="107">
        <f t="shared" si="12"/>
        <v>0</v>
      </c>
      <c r="Y36" s="105" t="str">
        <f t="shared" si="13"/>
        <v xml:space="preserve"> </v>
      </c>
    </row>
    <row r="37" spans="1:25" x14ac:dyDescent="0.25">
      <c r="A37" s="108" t="s">
        <v>61</v>
      </c>
      <c r="B37" s="109">
        <v>40268</v>
      </c>
      <c r="C37" s="101"/>
      <c r="D37" s="311">
        <v>42349</v>
      </c>
      <c r="E37" s="101"/>
      <c r="F37" s="106">
        <v>1.37</v>
      </c>
      <c r="G37" s="106">
        <v>7.83</v>
      </c>
      <c r="H37" s="111">
        <f t="shared" si="4"/>
        <v>0</v>
      </c>
      <c r="I37" s="112">
        <f t="shared" si="9"/>
        <v>0</v>
      </c>
      <c r="J37" s="113">
        <v>1.5477000000000001</v>
      </c>
      <c r="K37" s="114">
        <f t="shared" si="10"/>
        <v>0</v>
      </c>
      <c r="L37" s="114">
        <f t="shared" si="11"/>
        <v>0</v>
      </c>
      <c r="M37" s="107">
        <f>IF($Q37&gt;0,0,IF('Investment Dec 2015'!$D$13="YES",$L37*$E$7,$L37*$E$18))</f>
        <v>0</v>
      </c>
      <c r="N37" s="107">
        <f>IF(Q37&gt;0,0,IF('Investment Dec 2015'!$D$13="YES",$L37*$E$8,$L37*$E$19))</f>
        <v>0</v>
      </c>
      <c r="O37" s="107">
        <f>IF(Q37&gt;0,0,IF('Investment Dec 2015'!$D$13="YES",$L37*$E$9,$L37*$E$20))</f>
        <v>0</v>
      </c>
      <c r="P37" s="107">
        <f>IF(Q37&gt;0,0,IF('Investment Dec 2015'!$D$13="YES",$L37*$E$10,$L37*$E$21))</f>
        <v>0</v>
      </c>
      <c r="Q37" s="107">
        <f t="shared" si="6"/>
        <v>0</v>
      </c>
      <c r="R37" s="107">
        <f>IF(Q37&gt;0,0,IF('Investment Dec 2015'!$D$13="YES",$E37*$D$7,$E37*$D$18))</f>
        <v>0</v>
      </c>
      <c r="S37" s="107">
        <f>IF(Q37:Q317,0,IF('Investment Dec 2015'!$D$13="YES",$E37*$D$8,$E37*$D$19))</f>
        <v>0</v>
      </c>
      <c r="T37" s="107">
        <f>IF(Q37&gt;0,0,IF('Investment Dec 2015'!$D$13="YES",$E37*$D$9,$E37*$D$20))</f>
        <v>0</v>
      </c>
      <c r="U37" s="107">
        <f>IF(Q37&gt;0,0,IF('Investment Dec 2015'!$D$13="YES",$E37*$D$10,$E37*$D$21))</f>
        <v>0</v>
      </c>
      <c r="V37" s="107">
        <f t="shared" si="7"/>
        <v>0</v>
      </c>
      <c r="W37" s="107">
        <f t="shared" si="8"/>
        <v>0</v>
      </c>
      <c r="X37" s="107">
        <f t="shared" si="12"/>
        <v>0</v>
      </c>
      <c r="Y37" s="105" t="str">
        <f t="shared" si="13"/>
        <v xml:space="preserve"> </v>
      </c>
    </row>
    <row r="38" spans="1:25" x14ac:dyDescent="0.25">
      <c r="A38" s="108" t="s">
        <v>62</v>
      </c>
      <c r="B38" s="109">
        <v>40456</v>
      </c>
      <c r="C38" s="101"/>
      <c r="D38" s="311">
        <v>42349</v>
      </c>
      <c r="E38" s="101"/>
      <c r="F38" s="106">
        <v>1.37</v>
      </c>
      <c r="G38" s="106">
        <v>8.07</v>
      </c>
      <c r="H38" s="111">
        <f t="shared" si="4"/>
        <v>0</v>
      </c>
      <c r="I38" s="112">
        <f t="shared" si="9"/>
        <v>0</v>
      </c>
      <c r="J38" s="113">
        <v>1.5548</v>
      </c>
      <c r="K38" s="114">
        <f t="shared" si="10"/>
        <v>0</v>
      </c>
      <c r="L38" s="114">
        <f t="shared" si="11"/>
        <v>0</v>
      </c>
      <c r="M38" s="107">
        <f>IF($Q38&gt;0,0,IF('Investment Dec 2015'!$D$13="YES",$L38*$E$7,$L38*$E$18))</f>
        <v>0</v>
      </c>
      <c r="N38" s="107">
        <f>IF(Q38&gt;0,0,IF('Investment Dec 2015'!$D$13="YES",$L38*$E$8,$L38*$E$19))</f>
        <v>0</v>
      </c>
      <c r="O38" s="107">
        <f>IF(Q38&gt;0,0,IF('Investment Dec 2015'!$D$13="YES",$L38*$E$9,$L38*$E$20))</f>
        <v>0</v>
      </c>
      <c r="P38" s="107">
        <f>IF(Q38&gt;0,0,IF('Investment Dec 2015'!$D$13="YES",$L38*$E$10,$L38*$E$21))</f>
        <v>0</v>
      </c>
      <c r="Q38" s="107">
        <f t="shared" si="6"/>
        <v>0</v>
      </c>
      <c r="R38" s="107">
        <f>IF(Q38&gt;0,0,IF('Investment Dec 2015'!$D$13="YES",$E38*$D$7,$E38*$D$18))</f>
        <v>0</v>
      </c>
      <c r="S38" s="107">
        <f>IF(Q38:Q318,0,IF('Investment Dec 2015'!$D$13="YES",$E38*$D$8,$E38*$D$19))</f>
        <v>0</v>
      </c>
      <c r="T38" s="107">
        <f>IF(Q38&gt;0,0,IF('Investment Dec 2015'!$D$13="YES",$E38*$D$9,$E38*$D$20))</f>
        <v>0</v>
      </c>
      <c r="U38" s="107">
        <f>IF(Q38&gt;0,0,IF('Investment Dec 2015'!$D$13="YES",$E38*$D$10,$E38*$D$21))</f>
        <v>0</v>
      </c>
      <c r="V38" s="107">
        <f t="shared" si="7"/>
        <v>0</v>
      </c>
      <c r="W38" s="107">
        <f t="shared" si="8"/>
        <v>0</v>
      </c>
      <c r="X38" s="107">
        <f t="shared" si="12"/>
        <v>0</v>
      </c>
      <c r="Y38" s="105" t="str">
        <f t="shared" si="13"/>
        <v xml:space="preserve"> </v>
      </c>
    </row>
    <row r="39" spans="1:25" x14ac:dyDescent="0.25">
      <c r="A39" s="108" t="s">
        <v>63</v>
      </c>
      <c r="B39" s="109">
        <v>40637</v>
      </c>
      <c r="C39" s="101"/>
      <c r="D39" s="311">
        <v>42349</v>
      </c>
      <c r="E39" s="101"/>
      <c r="F39" s="106">
        <v>1.37</v>
      </c>
      <c r="G39" s="106">
        <v>8.31</v>
      </c>
      <c r="H39" s="111">
        <f t="shared" si="4"/>
        <v>0</v>
      </c>
      <c r="I39" s="112">
        <f t="shared" si="9"/>
        <v>0</v>
      </c>
      <c r="J39" s="113">
        <v>1.6231</v>
      </c>
      <c r="K39" s="114">
        <f t="shared" si="10"/>
        <v>0</v>
      </c>
      <c r="L39" s="114">
        <f t="shared" si="11"/>
        <v>0</v>
      </c>
      <c r="M39" s="107">
        <f>IF($Q39&gt;0,0,IF('Investment Dec 2015'!$D$13="YES",$L39*$E$7,$L39*$E$18))</f>
        <v>0</v>
      </c>
      <c r="N39" s="107">
        <f>IF(Q39&gt;0,0,IF('Investment Dec 2015'!$D$13="YES",$L39*$E$8,$L39*$E$19))</f>
        <v>0</v>
      </c>
      <c r="O39" s="107">
        <f>IF(Q39&gt;0,0,IF('Investment Dec 2015'!$D$13="YES",$L39*$E$9,$L39*$E$20))</f>
        <v>0</v>
      </c>
      <c r="P39" s="107">
        <f>IF(Q39&gt;0,0,IF('Investment Dec 2015'!$D$13="YES",$L39*$E$10,$L39*$E$21))</f>
        <v>0</v>
      </c>
      <c r="Q39" s="107">
        <f t="shared" si="6"/>
        <v>0</v>
      </c>
      <c r="R39" s="107">
        <f>IF(Q39&gt;0,0,IF('Investment Dec 2015'!$D$13="YES",$E39*$D$7,$E39*$D$18))</f>
        <v>0</v>
      </c>
      <c r="S39" s="107">
        <f>IF(Q39:Q319,0,IF('Investment Dec 2015'!$D$13="YES",$E39*$D$8,$E39*$D$19))</f>
        <v>0</v>
      </c>
      <c r="T39" s="107">
        <f>IF(Q39&gt;0,0,IF('Investment Dec 2015'!$D$13="YES",$E39*$D$9,$E39*$D$20))</f>
        <v>0</v>
      </c>
      <c r="U39" s="107">
        <f>IF(Q39&gt;0,0,IF('Investment Dec 2015'!$D$13="YES",$E39*$D$10,$E39*$D$21))</f>
        <v>0</v>
      </c>
      <c r="V39" s="107">
        <f t="shared" si="7"/>
        <v>0</v>
      </c>
      <c r="W39" s="107">
        <f t="shared" si="8"/>
        <v>0</v>
      </c>
      <c r="X39" s="107">
        <f t="shared" si="12"/>
        <v>0</v>
      </c>
      <c r="Y39" s="105" t="str">
        <f t="shared" si="13"/>
        <v xml:space="preserve"> </v>
      </c>
    </row>
    <row r="40" spans="1:25" x14ac:dyDescent="0.25">
      <c r="A40" s="108" t="s">
        <v>64</v>
      </c>
      <c r="B40" s="109">
        <v>40816</v>
      </c>
      <c r="C40" s="101"/>
      <c r="D40" s="311">
        <v>42349</v>
      </c>
      <c r="E40" s="101"/>
      <c r="F40" s="106">
        <v>1.37</v>
      </c>
      <c r="G40" s="106">
        <v>8.7200000000000006</v>
      </c>
      <c r="H40" s="111">
        <f t="shared" si="4"/>
        <v>0</v>
      </c>
      <c r="I40" s="112">
        <f t="shared" si="9"/>
        <v>0</v>
      </c>
      <c r="J40" s="113">
        <v>1.6482000000000001</v>
      </c>
      <c r="K40" s="114">
        <f t="shared" si="10"/>
        <v>0</v>
      </c>
      <c r="L40" s="114">
        <f t="shared" si="11"/>
        <v>0</v>
      </c>
      <c r="M40" s="107">
        <f>IF($Q40&gt;0,0,IF('Investment Dec 2015'!$D$13="YES",$L40*$E$7,$L40*$E$18))</f>
        <v>0</v>
      </c>
      <c r="N40" s="107">
        <f>IF(Q40&gt;0,0,IF('Investment Dec 2015'!$D$13="YES",$L40*$E$8,$L40*$E$19))</f>
        <v>0</v>
      </c>
      <c r="O40" s="107">
        <f>IF(Q40&gt;0,0,IF('Investment Dec 2015'!$D$13="YES",$L40*$E$9,$L40*$E$20))</f>
        <v>0</v>
      </c>
      <c r="P40" s="107">
        <f>IF(Q40&gt;0,0,IF('Investment Dec 2015'!$D$13="YES",$L40*$E$10,$L40*$E$21))</f>
        <v>0</v>
      </c>
      <c r="Q40" s="107">
        <f t="shared" si="6"/>
        <v>0</v>
      </c>
      <c r="R40" s="107">
        <f>IF(Q40&gt;0,0,IF('Investment Dec 2015'!$D$13="YES",$E40*$D$7,$E40*$D$18))</f>
        <v>0</v>
      </c>
      <c r="S40" s="107">
        <f>IF(Q40:Q320,0,IF('Investment Dec 2015'!$D$13="YES",$E40*$D$8,$E40*$D$19))</f>
        <v>0</v>
      </c>
      <c r="T40" s="107">
        <f>IF(Q40&gt;0,0,IF('Investment Dec 2015'!$D$13="YES",$E40*$D$9,$E40*$D$20))</f>
        <v>0</v>
      </c>
      <c r="U40" s="107">
        <f>IF(Q40&gt;0,0,IF('Investment Dec 2015'!$D$13="YES",$E40*$D$10,$E40*$D$21))</f>
        <v>0</v>
      </c>
      <c r="V40" s="107">
        <f t="shared" si="7"/>
        <v>0</v>
      </c>
      <c r="W40" s="107">
        <f t="shared" si="8"/>
        <v>0</v>
      </c>
      <c r="X40" s="107">
        <f t="shared" si="12"/>
        <v>0</v>
      </c>
      <c r="Y40" s="105" t="str">
        <f t="shared" si="13"/>
        <v xml:space="preserve"> </v>
      </c>
    </row>
    <row r="41" spans="1:25" x14ac:dyDescent="0.25">
      <c r="A41" s="108" t="s">
        <v>65</v>
      </c>
      <c r="B41" s="116">
        <v>40998</v>
      </c>
      <c r="C41" s="101"/>
      <c r="D41" s="311">
        <v>42349</v>
      </c>
      <c r="E41" s="101"/>
      <c r="F41" s="106">
        <v>1.37</v>
      </c>
      <c r="G41" s="106">
        <v>9.33</v>
      </c>
      <c r="H41" s="111">
        <f t="shared" si="4"/>
        <v>0</v>
      </c>
      <c r="I41" s="112">
        <f t="shared" si="9"/>
        <v>0</v>
      </c>
      <c r="J41" s="113">
        <v>1.5862000000000001</v>
      </c>
      <c r="K41" s="114">
        <f t="shared" si="10"/>
        <v>0</v>
      </c>
      <c r="L41" s="114">
        <f t="shared" si="11"/>
        <v>0</v>
      </c>
      <c r="M41" s="107">
        <f>IF($Q41&gt;0,0,IF('Investment Dec 2015'!$D$13="YES",$L41*$E$7,$L41*$E$18))</f>
        <v>0</v>
      </c>
      <c r="N41" s="107">
        <f>IF(Q41&gt;0,0,IF('Investment Dec 2015'!$D$13="YES",$L41*$E$8,$L41*$E$19))</f>
        <v>0</v>
      </c>
      <c r="O41" s="107">
        <f>IF(Q41&gt;0,0,IF('Investment Dec 2015'!$D$13="YES",$L41*$E$9,$L41*$E$20))</f>
        <v>0</v>
      </c>
      <c r="P41" s="107">
        <f>IF(Q41&gt;0,0,IF('Investment Dec 2015'!$D$13="YES",$L41*$E$10,$L41*$E$21))</f>
        <v>0</v>
      </c>
      <c r="Q41" s="107">
        <f t="shared" si="6"/>
        <v>0</v>
      </c>
      <c r="R41" s="107">
        <f>IF(Q41&gt;0,0,IF('Investment Dec 2015'!$D$13="YES",$E41*$D$7,$E41*$D$18))</f>
        <v>0</v>
      </c>
      <c r="S41" s="107">
        <f>IF(Q41:Q321,0,IF('Investment Dec 2015'!$D$13="YES",$E41*$D$8,$E41*$D$19))</f>
        <v>0</v>
      </c>
      <c r="T41" s="107">
        <f>IF(Q41&gt;0,0,IF('Investment Dec 2015'!$D$13="YES",$E41*$D$9,$E41*$D$20))</f>
        <v>0</v>
      </c>
      <c r="U41" s="107">
        <f>IF(Q41&gt;0,0,IF('Investment Dec 2015'!$D$13="YES",$E41*$D$10,$E41*$D$21))</f>
        <v>0</v>
      </c>
      <c r="V41" s="107">
        <f t="shared" si="7"/>
        <v>0</v>
      </c>
      <c r="W41" s="107">
        <f t="shared" si="8"/>
        <v>0</v>
      </c>
      <c r="X41" s="107">
        <f t="shared" si="12"/>
        <v>0</v>
      </c>
      <c r="Y41" s="105" t="str">
        <f t="shared" si="13"/>
        <v xml:space="preserve"> </v>
      </c>
    </row>
    <row r="42" spans="1:25" x14ac:dyDescent="0.25">
      <c r="A42" s="108" t="s">
        <v>66</v>
      </c>
      <c r="B42" s="116">
        <v>41186</v>
      </c>
      <c r="C42" s="101"/>
      <c r="D42" s="311">
        <v>42349</v>
      </c>
      <c r="E42" s="101"/>
      <c r="F42" s="106">
        <v>1.37</v>
      </c>
      <c r="G42" s="106">
        <v>9.76</v>
      </c>
      <c r="H42" s="111">
        <f t="shared" si="4"/>
        <v>0</v>
      </c>
      <c r="I42" s="112">
        <f t="shared" si="9"/>
        <v>0</v>
      </c>
      <c r="J42" s="113">
        <v>1.5698000000000001</v>
      </c>
      <c r="K42" s="114">
        <f t="shared" si="10"/>
        <v>0</v>
      </c>
      <c r="L42" s="114">
        <f t="shared" si="11"/>
        <v>0</v>
      </c>
      <c r="M42" s="107">
        <f>IF($Q42&gt;0,0,IF('Investment Dec 2015'!$D$13="YES",$L42*$E$7,$L42*$E$18))</f>
        <v>0</v>
      </c>
      <c r="N42" s="107">
        <f>IF(Q42&gt;0,0,IF('Investment Dec 2015'!$D$13="YES",$L42*$E$8,$L42*$E$19))</f>
        <v>0</v>
      </c>
      <c r="O42" s="107">
        <f>IF(Q42&gt;0,0,IF('Investment Dec 2015'!$D$13="YES",$L42*$E$9,$L42*$E$20))</f>
        <v>0</v>
      </c>
      <c r="P42" s="107">
        <f>IF(Q42&gt;0,0,IF('Investment Dec 2015'!$D$13="YES",$L42*$E$10,$L42*$E$21))</f>
        <v>0</v>
      </c>
      <c r="Q42" s="107">
        <f t="shared" si="6"/>
        <v>0</v>
      </c>
      <c r="R42" s="107">
        <f>IF(Q42&gt;0,0,IF('Investment Dec 2015'!$D$13="YES",$E42*$D$7,$E42*$D$18))</f>
        <v>0</v>
      </c>
      <c r="S42" s="107">
        <f>IF(Q42:Q322,0,IF('Investment Dec 2015'!$D$13="YES",$E42*$D$8,$E42*$D$19))</f>
        <v>0</v>
      </c>
      <c r="T42" s="107">
        <f>IF(Q42&gt;0,0,IF('Investment Dec 2015'!$D$13="YES",$E42*$D$9,$E42*$D$20))</f>
        <v>0</v>
      </c>
      <c r="U42" s="107">
        <f>IF(Q42&gt;0,0,IF('Investment Dec 2015'!$D$13="YES",$E42*$D$10,$E42*$D$21))</f>
        <v>0</v>
      </c>
      <c r="V42" s="107">
        <f t="shared" si="7"/>
        <v>0</v>
      </c>
      <c r="W42" s="107">
        <f t="shared" si="8"/>
        <v>0</v>
      </c>
      <c r="X42" s="107">
        <f t="shared" si="12"/>
        <v>0</v>
      </c>
      <c r="Y42" s="105" t="str">
        <f t="shared" si="13"/>
        <v xml:space="preserve"> </v>
      </c>
    </row>
    <row r="43" spans="1:25" x14ac:dyDescent="0.25">
      <c r="A43" s="129"/>
      <c r="B43" s="130"/>
      <c r="C43" s="130"/>
      <c r="D43" s="130"/>
      <c r="E43" s="130"/>
      <c r="F43" s="130"/>
      <c r="G43" s="130"/>
      <c r="H43" s="130"/>
      <c r="I43" s="130"/>
      <c r="J43" s="130"/>
      <c r="K43" s="130"/>
      <c r="L43" s="130"/>
      <c r="M43" s="130"/>
      <c r="N43" s="130"/>
      <c r="O43" s="130"/>
      <c r="P43" s="130"/>
      <c r="Q43" s="133"/>
      <c r="R43" s="133"/>
      <c r="S43" s="133"/>
      <c r="T43" s="133"/>
      <c r="U43" s="133"/>
      <c r="V43" s="133"/>
      <c r="W43" s="133"/>
      <c r="X43" s="133"/>
      <c r="Y43" s="134" t="str">
        <f t="shared" si="13"/>
        <v xml:space="preserve"> </v>
      </c>
    </row>
    <row r="44" spans="1:25" x14ac:dyDescent="0.25">
      <c r="A44" s="108" t="s">
        <v>67</v>
      </c>
      <c r="B44" s="109">
        <v>40094</v>
      </c>
      <c r="C44" s="101"/>
      <c r="D44" s="311">
        <v>42349</v>
      </c>
      <c r="E44" s="101"/>
      <c r="F44" s="106">
        <v>2.0699999999999998</v>
      </c>
      <c r="G44" s="106">
        <v>7.16</v>
      </c>
      <c r="H44" s="111">
        <f t="shared" si="4"/>
        <v>0</v>
      </c>
      <c r="I44" s="112">
        <f t="shared" ref="I44:I50" si="14">IF(AND(D44&lt;B44,D44&gt;0),"FALSE",IF(OR(D44=0,D44=" "),0,IF(D44-B44&lt;366,E44*G44,F44*E44)+H44))</f>
        <v>0</v>
      </c>
      <c r="J44" s="113">
        <v>1.6295999999999999</v>
      </c>
      <c r="K44" s="114">
        <f t="shared" si="10"/>
        <v>0</v>
      </c>
      <c r="L44" s="114">
        <f t="shared" si="11"/>
        <v>0</v>
      </c>
      <c r="M44" s="107">
        <f>IF($Q44&gt;0,0,IF('Investment Dec 2015'!$D$13="YES",$L44*$E$7,$L44*$E$18))</f>
        <v>0</v>
      </c>
      <c r="N44" s="107">
        <f>IF(Q44&gt;0,0,IF('Investment Dec 2015'!$D$13="YES",$L44*$E$8,$L44*$E$19))</f>
        <v>0</v>
      </c>
      <c r="O44" s="107">
        <f>IF(Q44&gt;0,0,IF('Investment Dec 2015'!$D$13="YES",$L44*$E$9,$L44*$E$20))</f>
        <v>0</v>
      </c>
      <c r="P44" s="107">
        <f>IF(Q44&gt;0,0,IF('Investment Dec 2015'!$D$13="YES",$L44*$E$10,$L44*$E$21))</f>
        <v>0</v>
      </c>
      <c r="Q44" s="107">
        <f t="shared" si="6"/>
        <v>0</v>
      </c>
      <c r="R44" s="107">
        <f>IF(Q44&gt;0,0,IF('Investment Dec 2015'!$D$13="YES",$E44*$D$7,$E44*$D$18))</f>
        <v>0</v>
      </c>
      <c r="S44" s="107">
        <f>IF(Q44:Q324,0,IF('Investment Dec 2015'!$D$13="YES",$E44*$D$8,$E44*$D$19))</f>
        <v>0</v>
      </c>
      <c r="T44" s="107">
        <f>IF(Q44&gt;0,0,IF('Investment Dec 2015'!$D$13="YES",$E44*$D$9,$E44*$D$20))</f>
        <v>0</v>
      </c>
      <c r="U44" s="107">
        <f>IF(Q44&gt;0,0,IF('Investment Dec 2015'!$D$13="YES",$E44*$D$10,$E44*$D$21))</f>
        <v>0</v>
      </c>
      <c r="V44" s="107">
        <f t="shared" si="7"/>
        <v>0</v>
      </c>
      <c r="W44" s="107">
        <f t="shared" si="8"/>
        <v>0</v>
      </c>
      <c r="X44" s="107">
        <f t="shared" si="12"/>
        <v>0</v>
      </c>
      <c r="Y44" s="105" t="str">
        <f t="shared" si="13"/>
        <v xml:space="preserve"> </v>
      </c>
    </row>
    <row r="45" spans="1:25" x14ac:dyDescent="0.25">
      <c r="A45" s="108" t="s">
        <v>68</v>
      </c>
      <c r="B45" s="109">
        <v>40268</v>
      </c>
      <c r="C45" s="101"/>
      <c r="D45" s="311">
        <v>42349</v>
      </c>
      <c r="E45" s="101"/>
      <c r="F45" s="106">
        <v>2.0699999999999998</v>
      </c>
      <c r="G45" s="106">
        <v>7.83</v>
      </c>
      <c r="H45" s="111">
        <f t="shared" si="4"/>
        <v>0</v>
      </c>
      <c r="I45" s="112">
        <f t="shared" si="14"/>
        <v>0</v>
      </c>
      <c r="J45" s="113">
        <v>1.5477000000000001</v>
      </c>
      <c r="K45" s="114">
        <f t="shared" si="10"/>
        <v>0</v>
      </c>
      <c r="L45" s="114">
        <f t="shared" si="11"/>
        <v>0</v>
      </c>
      <c r="M45" s="107">
        <f>IF($Q45&gt;0,0,IF('Investment Dec 2015'!$D$13="YES",$L45*$E$7,$L45*$E$18))</f>
        <v>0</v>
      </c>
      <c r="N45" s="107">
        <f>IF(Q45&gt;0,0,IF('Investment Dec 2015'!$D$13="YES",$L45*$E$8,$L45*$E$19))</f>
        <v>0</v>
      </c>
      <c r="O45" s="107">
        <f>IF(Q45&gt;0,0,IF('Investment Dec 2015'!$D$13="YES",$L45*$E$9,$L45*$E$20))</f>
        <v>0</v>
      </c>
      <c r="P45" s="107">
        <f>IF(Q45&gt;0,0,IF('Investment Dec 2015'!$D$13="YES",$L45*$E$10,$L45*$E$21))</f>
        <v>0</v>
      </c>
      <c r="Q45" s="107">
        <f t="shared" si="6"/>
        <v>0</v>
      </c>
      <c r="R45" s="107">
        <f>IF(Q45&gt;0,0,IF('Investment Dec 2015'!$D$13="YES",$E45*$D$7,$E45*$D$18))</f>
        <v>0</v>
      </c>
      <c r="S45" s="107">
        <f>IF(Q45:Q325,0,IF('Investment Dec 2015'!$D$13="YES",$E45*$D$8,$E45*$D$19))</f>
        <v>0</v>
      </c>
      <c r="T45" s="107">
        <f>IF(Q45&gt;0,0,IF('Investment Dec 2015'!$D$13="YES",$E45*$D$9,$E45*$D$20))</f>
        <v>0</v>
      </c>
      <c r="U45" s="107">
        <f>IF(Q45&gt;0,0,IF('Investment Dec 2015'!$D$13="YES",$E45*$D$10,$E45*$D$21))</f>
        <v>0</v>
      </c>
      <c r="V45" s="107">
        <f t="shared" si="7"/>
        <v>0</v>
      </c>
      <c r="W45" s="107">
        <f t="shared" si="8"/>
        <v>0</v>
      </c>
      <c r="X45" s="107">
        <f t="shared" si="12"/>
        <v>0</v>
      </c>
      <c r="Y45" s="105" t="str">
        <f t="shared" si="13"/>
        <v xml:space="preserve"> </v>
      </c>
    </row>
    <row r="46" spans="1:25" x14ac:dyDescent="0.25">
      <c r="A46" s="108" t="s">
        <v>69</v>
      </c>
      <c r="B46" s="109">
        <v>40456</v>
      </c>
      <c r="C46" s="101"/>
      <c r="D46" s="311">
        <v>42349</v>
      </c>
      <c r="E46" s="101"/>
      <c r="F46" s="106">
        <v>2.0699999999999998</v>
      </c>
      <c r="G46" s="106">
        <v>8.07</v>
      </c>
      <c r="H46" s="111">
        <f t="shared" si="4"/>
        <v>0</v>
      </c>
      <c r="I46" s="112">
        <f t="shared" si="14"/>
        <v>0</v>
      </c>
      <c r="J46" s="113">
        <v>1.5548</v>
      </c>
      <c r="K46" s="114">
        <f t="shared" si="10"/>
        <v>0</v>
      </c>
      <c r="L46" s="114">
        <f t="shared" si="11"/>
        <v>0</v>
      </c>
      <c r="M46" s="107">
        <f>IF($Q46&gt;0,0,IF('Investment Dec 2015'!$D$13="YES",$L46*$E$7,$L46*$E$18))</f>
        <v>0</v>
      </c>
      <c r="N46" s="107">
        <f>IF(Q46&gt;0,0,IF('Investment Dec 2015'!$D$13="YES",$L46*$E$8,$L46*$E$19))</f>
        <v>0</v>
      </c>
      <c r="O46" s="107">
        <f>IF(Q46&gt;0,0,IF('Investment Dec 2015'!$D$13="YES",$L46*$E$9,$L46*$E$20))</f>
        <v>0</v>
      </c>
      <c r="P46" s="107">
        <f>IF(Q46&gt;0,0,IF('Investment Dec 2015'!$D$13="YES",$L46*$E$10,$L46*$E$21))</f>
        <v>0</v>
      </c>
      <c r="Q46" s="107">
        <f t="shared" si="6"/>
        <v>0</v>
      </c>
      <c r="R46" s="107">
        <f>IF(Q46&gt;0,0,IF('Investment Dec 2015'!$D$13="YES",$E46*$D$7,$E46*$D$18))</f>
        <v>0</v>
      </c>
      <c r="S46" s="107">
        <f>IF(Q46:Q326,0,IF('Investment Dec 2015'!$D$13="YES",$E46*$D$8,$E46*$D$19))</f>
        <v>0</v>
      </c>
      <c r="T46" s="107">
        <f>IF(Q46&gt;0,0,IF('Investment Dec 2015'!$D$13="YES",$E46*$D$9,$E46*$D$20))</f>
        <v>0</v>
      </c>
      <c r="U46" s="107">
        <f>IF(Q46&gt;0,0,IF('Investment Dec 2015'!$D$13="YES",$E46*$D$10,$E46*$D$21))</f>
        <v>0</v>
      </c>
      <c r="V46" s="107">
        <f t="shared" si="7"/>
        <v>0</v>
      </c>
      <c r="W46" s="107">
        <f t="shared" si="8"/>
        <v>0</v>
      </c>
      <c r="X46" s="107">
        <f t="shared" si="12"/>
        <v>0</v>
      </c>
      <c r="Y46" s="105" t="str">
        <f t="shared" si="13"/>
        <v xml:space="preserve"> </v>
      </c>
    </row>
    <row r="47" spans="1:25" x14ac:dyDescent="0.25">
      <c r="A47" s="108" t="s">
        <v>70</v>
      </c>
      <c r="B47" s="109">
        <v>40637</v>
      </c>
      <c r="C47" s="101"/>
      <c r="D47" s="311">
        <v>42349</v>
      </c>
      <c r="E47" s="101"/>
      <c r="F47" s="106">
        <v>2.0699999999999998</v>
      </c>
      <c r="G47" s="106">
        <v>8.31</v>
      </c>
      <c r="H47" s="111">
        <f t="shared" si="4"/>
        <v>0</v>
      </c>
      <c r="I47" s="112">
        <f t="shared" si="14"/>
        <v>0</v>
      </c>
      <c r="J47" s="113">
        <v>1.6231</v>
      </c>
      <c r="K47" s="114">
        <f t="shared" si="10"/>
        <v>0</v>
      </c>
      <c r="L47" s="114">
        <f t="shared" si="11"/>
        <v>0</v>
      </c>
      <c r="M47" s="107">
        <f>IF($Q47&gt;0,0,IF('Investment Dec 2015'!$D$13="YES",$L47*$E$7,$L47*$E$18))</f>
        <v>0</v>
      </c>
      <c r="N47" s="107">
        <f>IF(Q47&gt;0,0,IF('Investment Dec 2015'!$D$13="YES",$L47*$E$8,$L47*$E$19))</f>
        <v>0</v>
      </c>
      <c r="O47" s="107">
        <f>IF(Q47&gt;0,0,IF('Investment Dec 2015'!$D$13="YES",$L47*$E$9,$L47*$E$20))</f>
        <v>0</v>
      </c>
      <c r="P47" s="107">
        <f>IF(Q47&gt;0,0,IF('Investment Dec 2015'!$D$13="YES",$L47*$E$10,$L47*$E$21))</f>
        <v>0</v>
      </c>
      <c r="Q47" s="107">
        <f t="shared" si="6"/>
        <v>0</v>
      </c>
      <c r="R47" s="107">
        <f>IF(Q47&gt;0,0,IF('Investment Dec 2015'!$D$13="YES",$E47*$D$7,$E47*$D$18))</f>
        <v>0</v>
      </c>
      <c r="S47" s="107">
        <f>IF(Q47:Q327,0,IF('Investment Dec 2015'!$D$13="YES",$E47*$D$8,$E47*$D$19))</f>
        <v>0</v>
      </c>
      <c r="T47" s="107">
        <f>IF(Q47&gt;0,0,IF('Investment Dec 2015'!$D$13="YES",$E47*$D$9,$E47*$D$20))</f>
        <v>0</v>
      </c>
      <c r="U47" s="107">
        <f>IF(Q47&gt;0,0,IF('Investment Dec 2015'!$D$13="YES",$E47*$D$10,$E47*$D$21))</f>
        <v>0</v>
      </c>
      <c r="V47" s="107">
        <f t="shared" si="7"/>
        <v>0</v>
      </c>
      <c r="W47" s="107">
        <f t="shared" si="8"/>
        <v>0</v>
      </c>
      <c r="X47" s="107">
        <f t="shared" si="12"/>
        <v>0</v>
      </c>
      <c r="Y47" s="105" t="str">
        <f t="shared" si="13"/>
        <v xml:space="preserve"> </v>
      </c>
    </row>
    <row r="48" spans="1:25" x14ac:dyDescent="0.25">
      <c r="A48" s="108" t="s">
        <v>71</v>
      </c>
      <c r="B48" s="109">
        <v>40816</v>
      </c>
      <c r="C48" s="101"/>
      <c r="D48" s="311">
        <v>42349</v>
      </c>
      <c r="E48" s="101"/>
      <c r="F48" s="106">
        <v>2.0699999999999998</v>
      </c>
      <c r="G48" s="106">
        <v>8.7200000000000006</v>
      </c>
      <c r="H48" s="111">
        <f t="shared" si="4"/>
        <v>0</v>
      </c>
      <c r="I48" s="112">
        <f t="shared" si="14"/>
        <v>0</v>
      </c>
      <c r="J48" s="113">
        <v>1.6482000000000001</v>
      </c>
      <c r="K48" s="114">
        <f t="shared" si="10"/>
        <v>0</v>
      </c>
      <c r="L48" s="114">
        <f t="shared" si="11"/>
        <v>0</v>
      </c>
      <c r="M48" s="107">
        <f>IF($Q48&gt;0,0,IF('Investment Dec 2015'!$D$13="YES",$L48*$E$7,$L48*$E$18))</f>
        <v>0</v>
      </c>
      <c r="N48" s="107">
        <f>IF(Q48&gt;0,0,IF('Investment Dec 2015'!$D$13="YES",$L48*$E$8,$L48*$E$19))</f>
        <v>0</v>
      </c>
      <c r="O48" s="107">
        <f>IF(Q48&gt;0,0,IF('Investment Dec 2015'!$D$13="YES",$L48*$E$9,$L48*$E$20))</f>
        <v>0</v>
      </c>
      <c r="P48" s="107">
        <f>IF(Q48&gt;0,0,IF('Investment Dec 2015'!$D$13="YES",$L48*$E$10,$L48*$E$21))</f>
        <v>0</v>
      </c>
      <c r="Q48" s="107">
        <f t="shared" si="6"/>
        <v>0</v>
      </c>
      <c r="R48" s="107">
        <f>IF(Q48&gt;0,0,IF('Investment Dec 2015'!$D$13="YES",$E48*$D$7,$E48*$D$18))</f>
        <v>0</v>
      </c>
      <c r="S48" s="107">
        <f>IF(Q48:Q328,0,IF('Investment Dec 2015'!$D$13="YES",$E48*$D$8,$E48*$D$19))</f>
        <v>0</v>
      </c>
      <c r="T48" s="107">
        <f>IF(Q48&gt;0,0,IF('Investment Dec 2015'!$D$13="YES",$E48*$D$9,$E48*$D$20))</f>
        <v>0</v>
      </c>
      <c r="U48" s="107">
        <f>IF(Q48&gt;0,0,IF('Investment Dec 2015'!$D$13="YES",$E48*$D$10,$E48*$D$21))</f>
        <v>0</v>
      </c>
      <c r="V48" s="107">
        <f t="shared" si="7"/>
        <v>0</v>
      </c>
      <c r="W48" s="107">
        <f t="shared" si="8"/>
        <v>0</v>
      </c>
      <c r="X48" s="107">
        <f t="shared" si="12"/>
        <v>0</v>
      </c>
      <c r="Y48" s="105" t="str">
        <f t="shared" si="13"/>
        <v xml:space="preserve"> </v>
      </c>
    </row>
    <row r="49" spans="1:26" x14ac:dyDescent="0.25">
      <c r="A49" s="108" t="s">
        <v>72</v>
      </c>
      <c r="B49" s="116">
        <v>40998</v>
      </c>
      <c r="C49" s="101"/>
      <c r="D49" s="311">
        <v>42349</v>
      </c>
      <c r="E49" s="101"/>
      <c r="F49" s="106">
        <v>2.0699999999999998</v>
      </c>
      <c r="G49" s="106">
        <v>9.33</v>
      </c>
      <c r="H49" s="111">
        <f t="shared" si="4"/>
        <v>0</v>
      </c>
      <c r="I49" s="112">
        <f t="shared" si="14"/>
        <v>0</v>
      </c>
      <c r="J49" s="113">
        <v>1.5862000000000001</v>
      </c>
      <c r="K49" s="114">
        <f t="shared" si="10"/>
        <v>0</v>
      </c>
      <c r="L49" s="114">
        <f t="shared" si="11"/>
        <v>0</v>
      </c>
      <c r="M49" s="107">
        <f>IF($Q49&gt;0,0,IF('Investment Dec 2015'!$D$13="YES",$L49*$E$7,$L49*$E$18))</f>
        <v>0</v>
      </c>
      <c r="N49" s="107">
        <f>IF(Q49&gt;0,0,IF('Investment Dec 2015'!$D$13="YES",$L49*$E$8,$L49*$E$19))</f>
        <v>0</v>
      </c>
      <c r="O49" s="107">
        <f>IF(Q49&gt;0,0,IF('Investment Dec 2015'!$D$13="YES",$L49*$E$9,$L49*$E$20))</f>
        <v>0</v>
      </c>
      <c r="P49" s="107">
        <f>IF(Q49&gt;0,0,IF('Investment Dec 2015'!$D$13="YES",$L49*$E$10,$L49*$E$21))</f>
        <v>0</v>
      </c>
      <c r="Q49" s="107">
        <f t="shared" si="6"/>
        <v>0</v>
      </c>
      <c r="R49" s="107">
        <f>IF(Q49&gt;0,0,IF('Investment Dec 2015'!$D$13="YES",$E49*$D$7,$E49*$D$18))</f>
        <v>0</v>
      </c>
      <c r="S49" s="107">
        <f>IF(Q49:Q329,0,IF('Investment Dec 2015'!$D$13="YES",$E49*$D$8,$E49*$D$19))</f>
        <v>0</v>
      </c>
      <c r="T49" s="107">
        <f>IF(Q49&gt;0,0,IF('Investment Dec 2015'!$D$13="YES",$E49*$D$9,$E49*$D$20))</f>
        <v>0</v>
      </c>
      <c r="U49" s="107">
        <f>IF(Q49&gt;0,0,IF('Investment Dec 2015'!$D$13="YES",$E49*$D$10,$E49*$D$21))</f>
        <v>0</v>
      </c>
      <c r="V49" s="107">
        <f t="shared" si="7"/>
        <v>0</v>
      </c>
      <c r="W49" s="107">
        <f t="shared" si="8"/>
        <v>0</v>
      </c>
      <c r="X49" s="107">
        <f t="shared" si="12"/>
        <v>0</v>
      </c>
      <c r="Y49" s="105" t="str">
        <f t="shared" si="13"/>
        <v xml:space="preserve"> </v>
      </c>
    </row>
    <row r="50" spans="1:26" x14ac:dyDescent="0.25">
      <c r="A50" s="108" t="s">
        <v>73</v>
      </c>
      <c r="B50" s="116">
        <v>41186</v>
      </c>
      <c r="C50" s="101"/>
      <c r="D50" s="311">
        <v>42349</v>
      </c>
      <c r="E50" s="101"/>
      <c r="F50" s="106">
        <v>2.0699999999999998</v>
      </c>
      <c r="G50" s="106">
        <v>9.76</v>
      </c>
      <c r="H50" s="111">
        <f t="shared" si="4"/>
        <v>0</v>
      </c>
      <c r="I50" s="112">
        <f t="shared" si="14"/>
        <v>0</v>
      </c>
      <c r="J50" s="113">
        <v>1.5698000000000001</v>
      </c>
      <c r="K50" s="114">
        <f t="shared" si="10"/>
        <v>0</v>
      </c>
      <c r="L50" s="114">
        <f t="shared" si="11"/>
        <v>0</v>
      </c>
      <c r="M50" s="107">
        <f>IF($Q50&gt;0,0,IF('Investment Dec 2015'!$D$13="YES",$L50*$E$7,$L50*$E$18))</f>
        <v>0</v>
      </c>
      <c r="N50" s="107">
        <f>IF(Q50&gt;0,0,IF('Investment Dec 2015'!$D$13="YES",$L50*$E$8,$L50*$E$19))</f>
        <v>0</v>
      </c>
      <c r="O50" s="107">
        <f>IF(Q50&gt;0,0,IF('Investment Dec 2015'!$D$13="YES",$L50*$E$9,$L50*$E$20))</f>
        <v>0</v>
      </c>
      <c r="P50" s="107">
        <f>IF(Q50&gt;0,0,IF('Investment Dec 2015'!$D$13="YES",$L50*$E$10,$L50*$E$21))</f>
        <v>0</v>
      </c>
      <c r="Q50" s="107">
        <f t="shared" si="6"/>
        <v>0</v>
      </c>
      <c r="R50" s="107">
        <f>IF(Q50&gt;0,0,IF('Investment Dec 2015'!$D$13="YES",$E50*$D$7,$E50*$D$18))</f>
        <v>0</v>
      </c>
      <c r="S50" s="107">
        <f>IF(Q50:Q330,0,IF('Investment Dec 2015'!$D$13="YES",$E50*$D$8,$E50*$D$19))</f>
        <v>0</v>
      </c>
      <c r="T50" s="107">
        <f>IF(Q50&gt;0,0,IF('Investment Dec 2015'!$D$13="YES",$E50*$D$9,$E50*$D$20))</f>
        <v>0</v>
      </c>
      <c r="U50" s="107">
        <f>IF(Q50&gt;0,0,IF('Investment Dec 2015'!$D$13="YES",$E50*$D$10,$E50*$D$21))</f>
        <v>0</v>
      </c>
      <c r="V50" s="107">
        <f t="shared" si="7"/>
        <v>0</v>
      </c>
      <c r="W50" s="107">
        <f t="shared" si="8"/>
        <v>0</v>
      </c>
      <c r="X50" s="107">
        <f t="shared" si="12"/>
        <v>0</v>
      </c>
      <c r="Y50" s="105" t="str">
        <f t="shared" si="13"/>
        <v xml:space="preserve"> </v>
      </c>
    </row>
    <row r="51" spans="1:26" x14ac:dyDescent="0.25">
      <c r="A51" s="129"/>
      <c r="B51" s="130"/>
      <c r="C51" s="130"/>
      <c r="D51" s="130"/>
      <c r="E51" s="130"/>
      <c r="F51" s="130"/>
      <c r="G51" s="130"/>
      <c r="H51" s="130"/>
      <c r="I51" s="130"/>
      <c r="J51" s="130"/>
      <c r="K51" s="130"/>
      <c r="L51" s="130"/>
      <c r="M51" s="130"/>
      <c r="N51" s="130"/>
      <c r="O51" s="130"/>
      <c r="P51" s="130"/>
      <c r="Q51" s="130"/>
      <c r="R51" s="133"/>
      <c r="S51" s="133"/>
      <c r="T51" s="133"/>
      <c r="U51" s="133"/>
      <c r="V51" s="133"/>
      <c r="W51" s="133"/>
      <c r="X51" s="133"/>
      <c r="Y51" s="134" t="str">
        <f t="shared" si="13"/>
        <v xml:space="preserve"> </v>
      </c>
      <c r="Z51" s="37"/>
    </row>
    <row r="52" spans="1:26" x14ac:dyDescent="0.25">
      <c r="A52" s="108" t="s">
        <v>74</v>
      </c>
      <c r="B52" s="109">
        <v>40456</v>
      </c>
      <c r="C52" s="101"/>
      <c r="D52" s="311">
        <v>42349</v>
      </c>
      <c r="E52" s="101"/>
      <c r="F52" s="106">
        <v>3.45</v>
      </c>
      <c r="G52" s="106">
        <v>8.07</v>
      </c>
      <c r="H52" s="111">
        <f t="shared" si="4"/>
        <v>0</v>
      </c>
      <c r="I52" s="112">
        <f>IF(AND(D52&lt;B52,D52&gt;0),"FALSE",IF(OR(D52=0,D52=" "),0,IF(D52-B52&lt;366,E52*G52,F52*E52)+H52))</f>
        <v>0</v>
      </c>
      <c r="J52" s="113">
        <v>1.5548</v>
      </c>
      <c r="K52" s="114">
        <f t="shared" si="10"/>
        <v>0</v>
      </c>
      <c r="L52" s="114">
        <f t="shared" si="11"/>
        <v>0</v>
      </c>
      <c r="M52" s="107">
        <f>IF($Q52&gt;0,0,IF('Investment Dec 2015'!$D$13="YES",$L52*$E$7,$L52*$E$18))</f>
        <v>0</v>
      </c>
      <c r="N52" s="107">
        <f>IF(Q52&gt;0,0,IF('Investment Dec 2015'!$D$13="YES",$L52*$E$8,$L52*$E$19))</f>
        <v>0</v>
      </c>
      <c r="O52" s="107">
        <f>IF(Q52&gt;0,0,IF('Investment Dec 2015'!$D$13="YES",$L52*$E$9,$L52*$E$20))</f>
        <v>0</v>
      </c>
      <c r="P52" s="107">
        <f>IF(Q52&gt;0,0,IF('Investment Dec 2015'!$D$13="YES",$L52*$E$10,$L52*$E$21))</f>
        <v>0</v>
      </c>
      <c r="Q52" s="107">
        <f t="shared" si="6"/>
        <v>0</v>
      </c>
      <c r="R52" s="107">
        <f>IF(Q52&gt;0,0,IF('Investment Dec 2015'!$D$13="YES",$E52*$D$7,$E52*$D$18))</f>
        <v>0</v>
      </c>
      <c r="S52" s="107">
        <f>IF(Q52:Q332,0,IF('Investment Dec 2015'!$D$13="YES",$E52*$D$8,$E52*$D$19))</f>
        <v>0</v>
      </c>
      <c r="T52" s="107">
        <f>IF(Q52&gt;0,0,IF('Investment Dec 2015'!$D$13="YES",$E52*$D$9,$E52*$D$20))</f>
        <v>0</v>
      </c>
      <c r="U52" s="107">
        <f>IF(Q52&gt;0,0,IF('Investment Dec 2015'!$D$13="YES",$E52*$D$10,$E52*$D$21))</f>
        <v>0</v>
      </c>
      <c r="V52" s="107">
        <f t="shared" si="7"/>
        <v>0</v>
      </c>
      <c r="W52" s="107">
        <f t="shared" si="8"/>
        <v>0</v>
      </c>
      <c r="X52" s="107">
        <f t="shared" si="12"/>
        <v>0</v>
      </c>
      <c r="Y52" s="105" t="str">
        <f t="shared" si="13"/>
        <v xml:space="preserve"> </v>
      </c>
    </row>
    <row r="53" spans="1:26" x14ac:dyDescent="0.25">
      <c r="A53" s="108" t="s">
        <v>75</v>
      </c>
      <c r="B53" s="109">
        <v>40637</v>
      </c>
      <c r="C53" s="101"/>
      <c r="D53" s="311">
        <v>42349</v>
      </c>
      <c r="E53" s="101"/>
      <c r="F53" s="106">
        <v>3.45</v>
      </c>
      <c r="G53" s="106">
        <v>8.31</v>
      </c>
      <c r="H53" s="111">
        <f t="shared" si="4"/>
        <v>0</v>
      </c>
      <c r="I53" s="112">
        <f>IF(AND(D53&lt;B53,D53&gt;0),"FALSE",IF(OR(D53=0,D53=" "),0,IF(D53-B53&lt;366,E53*G53,F53*E53)+H53))</f>
        <v>0</v>
      </c>
      <c r="J53" s="113">
        <v>1.6231</v>
      </c>
      <c r="K53" s="114">
        <f t="shared" si="10"/>
        <v>0</v>
      </c>
      <c r="L53" s="114">
        <f t="shared" si="11"/>
        <v>0</v>
      </c>
      <c r="M53" s="107">
        <f>IF($Q53&gt;0,0,IF('Investment Dec 2015'!$D$13="YES",$L53*$E$7,$L53*$E$18))</f>
        <v>0</v>
      </c>
      <c r="N53" s="107">
        <f>IF(Q53&gt;0,0,IF('Investment Dec 2015'!$D$13="YES",$L53*$E$8,$L53*$E$19))</f>
        <v>0</v>
      </c>
      <c r="O53" s="107">
        <f>IF(Q53&gt;0,0,IF('Investment Dec 2015'!$D$13="YES",$L53*$E$9,$L53*$E$20))</f>
        <v>0</v>
      </c>
      <c r="P53" s="107">
        <f>IF(Q53&gt;0,0,IF('Investment Dec 2015'!$D$13="YES",$L53*$E$10,$L53*$E$21))</f>
        <v>0</v>
      </c>
      <c r="Q53" s="107">
        <f t="shared" si="6"/>
        <v>0</v>
      </c>
      <c r="R53" s="107">
        <f>IF(Q53&gt;0,0,IF('Investment Dec 2015'!$D$13="YES",$E53*$D$7,$E53*$D$18))</f>
        <v>0</v>
      </c>
      <c r="S53" s="107">
        <f>IF(Q53:Q333,0,IF('Investment Dec 2015'!$D$13="YES",$E53*$D$8,$E53*$D$19))</f>
        <v>0</v>
      </c>
      <c r="T53" s="107">
        <f>IF(Q53&gt;0,0,IF('Investment Dec 2015'!$D$13="YES",$E53*$D$9,$E53*$D$20))</f>
        <v>0</v>
      </c>
      <c r="U53" s="107">
        <f>IF(Q53&gt;0,0,IF('Investment Dec 2015'!$D$13="YES",$E53*$D$10,$E53*$D$21))</f>
        <v>0</v>
      </c>
      <c r="V53" s="107">
        <f t="shared" si="7"/>
        <v>0</v>
      </c>
      <c r="W53" s="107">
        <f t="shared" si="8"/>
        <v>0</v>
      </c>
      <c r="X53" s="107">
        <f t="shared" si="12"/>
        <v>0</v>
      </c>
      <c r="Y53" s="105" t="str">
        <f t="shared" si="13"/>
        <v xml:space="preserve"> </v>
      </c>
    </row>
    <row r="54" spans="1:26" x14ac:dyDescent="0.25">
      <c r="A54" s="108" t="s">
        <v>76</v>
      </c>
      <c r="B54" s="109">
        <v>40816</v>
      </c>
      <c r="C54" s="101"/>
      <c r="D54" s="311">
        <v>42349</v>
      </c>
      <c r="E54" s="101"/>
      <c r="F54" s="106">
        <v>3.45</v>
      </c>
      <c r="G54" s="106">
        <v>8.7200000000000006</v>
      </c>
      <c r="H54" s="111">
        <f t="shared" si="4"/>
        <v>0</v>
      </c>
      <c r="I54" s="112">
        <f>IF(AND(D54&lt;B54,D54&gt;0),"FALSE",IF(OR(D54=0,D54=" "),0,IF(D54-B54&lt;366,E54*G54,F54*E54)+H54))</f>
        <v>0</v>
      </c>
      <c r="J54" s="113">
        <v>1.6482000000000001</v>
      </c>
      <c r="K54" s="114">
        <f t="shared" si="10"/>
        <v>0</v>
      </c>
      <c r="L54" s="114">
        <f t="shared" si="11"/>
        <v>0</v>
      </c>
      <c r="M54" s="107">
        <f>IF($Q54&gt;0,0,IF('Investment Dec 2015'!$D$13="YES",$L54*$E$7,$L54*$E$18))</f>
        <v>0</v>
      </c>
      <c r="N54" s="107">
        <f>IF(Q54&gt;0,0,IF('Investment Dec 2015'!$D$13="YES",$L54*$E$8,$L54*$E$19))</f>
        <v>0</v>
      </c>
      <c r="O54" s="107">
        <f>IF(Q54&gt;0,0,IF('Investment Dec 2015'!$D$13="YES",$L54*$E$9,$L54*$E$20))</f>
        <v>0</v>
      </c>
      <c r="P54" s="107">
        <f>IF(Q54&gt;0,0,IF('Investment Dec 2015'!$D$13="YES",$L54*$E$10,$L54*$E$21))</f>
        <v>0</v>
      </c>
      <c r="Q54" s="107">
        <f t="shared" si="6"/>
        <v>0</v>
      </c>
      <c r="R54" s="107">
        <f>IF(Q54&gt;0,0,IF('Investment Dec 2015'!$D$13="YES",$E54*$D$7,$E54*$D$18))</f>
        <v>0</v>
      </c>
      <c r="S54" s="107">
        <f>IF(Q54:Q334,0,IF('Investment Dec 2015'!$D$13="YES",$E54*$D$8,$E54*$D$19))</f>
        <v>0</v>
      </c>
      <c r="T54" s="107">
        <f>IF(Q54&gt;0,0,IF('Investment Dec 2015'!$D$13="YES",$E54*$D$9,$E54*$D$20))</f>
        <v>0</v>
      </c>
      <c r="U54" s="107">
        <f>IF(Q54&gt;0,0,IF('Investment Dec 2015'!$D$13="YES",$E54*$D$10,$E54*$D$21))</f>
        <v>0</v>
      </c>
      <c r="V54" s="107">
        <f t="shared" si="7"/>
        <v>0</v>
      </c>
      <c r="W54" s="107">
        <f t="shared" si="8"/>
        <v>0</v>
      </c>
      <c r="X54" s="107">
        <f t="shared" si="12"/>
        <v>0</v>
      </c>
      <c r="Y54" s="105" t="str">
        <f t="shared" si="13"/>
        <v xml:space="preserve"> </v>
      </c>
    </row>
    <row r="55" spans="1:26" x14ac:dyDescent="0.25">
      <c r="A55" s="108" t="s">
        <v>77</v>
      </c>
      <c r="B55" s="116">
        <v>40998</v>
      </c>
      <c r="C55" s="101"/>
      <c r="D55" s="311">
        <v>42349</v>
      </c>
      <c r="E55" s="101"/>
      <c r="F55" s="106">
        <v>3.45</v>
      </c>
      <c r="G55" s="106">
        <v>9.33</v>
      </c>
      <c r="H55" s="111">
        <f t="shared" si="4"/>
        <v>0</v>
      </c>
      <c r="I55" s="112">
        <f>IF(AND(D55&lt;B55,D55&gt;0),"FALSE",IF(OR(D55=0,D55=" "),0,IF(D55-B55&lt;366,E55*G55,F55*E55)+H55))</f>
        <v>0</v>
      </c>
      <c r="J55" s="113">
        <v>1.5862000000000001</v>
      </c>
      <c r="K55" s="114">
        <f t="shared" si="10"/>
        <v>0</v>
      </c>
      <c r="L55" s="114">
        <f t="shared" si="11"/>
        <v>0</v>
      </c>
      <c r="M55" s="107">
        <f>IF($Q55&gt;0,0,IF('Investment Dec 2015'!$D$13="YES",$L55*$E$7,$L55*$E$18))</f>
        <v>0</v>
      </c>
      <c r="N55" s="107">
        <f>IF(Q55&gt;0,0,IF('Investment Dec 2015'!$D$13="YES",$L55*$E$8,$L55*$E$19))</f>
        <v>0</v>
      </c>
      <c r="O55" s="107">
        <f>IF(Q55&gt;0,0,IF('Investment Dec 2015'!$D$13="YES",$L55*$E$9,$L55*$E$20))</f>
        <v>0</v>
      </c>
      <c r="P55" s="107">
        <f>IF(Q55&gt;0,0,IF('Investment Dec 2015'!$D$13="YES",$L55*$E$10,$L55*$E$21))</f>
        <v>0</v>
      </c>
      <c r="Q55" s="107">
        <f t="shared" si="6"/>
        <v>0</v>
      </c>
      <c r="R55" s="107">
        <f>IF(Q55&gt;0,0,IF('Investment Dec 2015'!$D$13="YES",$E55*$D$7,$E55*$D$18))</f>
        <v>0</v>
      </c>
      <c r="S55" s="107">
        <f>IF(Q55:Q335,0,IF('Investment Dec 2015'!$D$13="YES",$E55*$D$8,$E55*$D$19))</f>
        <v>0</v>
      </c>
      <c r="T55" s="107">
        <f>IF(Q55&gt;0,0,IF('Investment Dec 2015'!$D$13="YES",$E55*$D$9,$E55*$D$20))</f>
        <v>0</v>
      </c>
      <c r="U55" s="107">
        <f>IF(Q55&gt;0,0,IF('Investment Dec 2015'!$D$13="YES",$E55*$D$10,$E55*$D$21))</f>
        <v>0</v>
      </c>
      <c r="V55" s="107">
        <f t="shared" si="7"/>
        <v>0</v>
      </c>
      <c r="W55" s="107">
        <f t="shared" si="8"/>
        <v>0</v>
      </c>
      <c r="X55" s="107">
        <f t="shared" si="12"/>
        <v>0</v>
      </c>
      <c r="Y55" s="105" t="str">
        <f t="shared" si="13"/>
        <v xml:space="preserve"> </v>
      </c>
    </row>
    <row r="56" spans="1:26" x14ac:dyDescent="0.25">
      <c r="A56" s="108" t="s">
        <v>78</v>
      </c>
      <c r="B56" s="116">
        <v>41186</v>
      </c>
      <c r="C56" s="101"/>
      <c r="D56" s="311">
        <v>42349</v>
      </c>
      <c r="E56" s="101"/>
      <c r="F56" s="106">
        <v>3.45</v>
      </c>
      <c r="G56" s="106">
        <v>9.76</v>
      </c>
      <c r="H56" s="111">
        <f t="shared" si="4"/>
        <v>0</v>
      </c>
      <c r="I56" s="112">
        <f>IF(AND(D56&lt;B56,D56&gt;0),"FALSE",IF(OR(D56=0,D56=" "),0,IF(D56-B56&lt;366,E56*G56,F56*E56)+H56))</f>
        <v>0</v>
      </c>
      <c r="J56" s="113">
        <v>1.5698000000000001</v>
      </c>
      <c r="K56" s="114">
        <f t="shared" si="10"/>
        <v>0</v>
      </c>
      <c r="L56" s="114">
        <f t="shared" si="11"/>
        <v>0</v>
      </c>
      <c r="M56" s="107">
        <f>IF($Q56&gt;0,0,IF('Investment Dec 2015'!$D$13="YES",$L56*$E$7,$L56*$E$18))</f>
        <v>0</v>
      </c>
      <c r="N56" s="107">
        <f>IF(Q56&gt;0,0,IF('Investment Dec 2015'!$D$13="YES",$L56*$E$8,$L56*$E$19))</f>
        <v>0</v>
      </c>
      <c r="O56" s="107">
        <f>IF(Q56&gt;0,0,IF('Investment Dec 2015'!$D$13="YES",$L56*$E$9,$L56*$E$20))</f>
        <v>0</v>
      </c>
      <c r="P56" s="107">
        <f>IF(Q56&gt;0,0,IF('Investment Dec 2015'!$D$13="YES",$L56*$E$10,$L56*$E$21))</f>
        <v>0</v>
      </c>
      <c r="Q56" s="107">
        <f t="shared" si="6"/>
        <v>0</v>
      </c>
      <c r="R56" s="107">
        <f>IF(Q56&gt;0,0,IF('Investment Dec 2015'!$D$13="YES",$E56*$D$7,$E56*$D$18))</f>
        <v>0</v>
      </c>
      <c r="S56" s="107">
        <f>IF(Q56:Q336,0,IF('Investment Dec 2015'!$D$13="YES",$E56*$D$8,$E56*$D$19))</f>
        <v>0</v>
      </c>
      <c r="T56" s="107">
        <f>IF(Q56&gt;0,0,IF('Investment Dec 2015'!$D$13="YES",$E56*$D$9,$E56*$D$20))</f>
        <v>0</v>
      </c>
      <c r="U56" s="107">
        <f>IF(Q56&gt;0,0,IF('Investment Dec 2015'!$D$13="YES",$E56*$D$10,$E56*$D$21))</f>
        <v>0</v>
      </c>
      <c r="V56" s="107">
        <f t="shared" si="7"/>
        <v>0</v>
      </c>
      <c r="W56" s="107">
        <f t="shared" si="8"/>
        <v>0</v>
      </c>
      <c r="X56" s="107">
        <f t="shared" si="12"/>
        <v>0</v>
      </c>
      <c r="Y56" s="105" t="str">
        <f t="shared" si="13"/>
        <v xml:space="preserve"> </v>
      </c>
    </row>
    <row r="57" spans="1:26" x14ac:dyDescent="0.25">
      <c r="A57" s="129"/>
      <c r="B57" s="130"/>
      <c r="C57" s="130"/>
      <c r="D57" s="130"/>
      <c r="E57" s="130"/>
      <c r="F57" s="130"/>
      <c r="G57" s="130"/>
      <c r="H57" s="130"/>
      <c r="I57" s="130"/>
      <c r="J57" s="130"/>
      <c r="K57" s="130"/>
      <c r="L57" s="130"/>
      <c r="M57" s="130"/>
      <c r="N57" s="130"/>
      <c r="O57" s="130"/>
      <c r="P57" s="130"/>
      <c r="Q57" s="130"/>
      <c r="R57" s="133"/>
      <c r="S57" s="133"/>
      <c r="T57" s="133"/>
      <c r="U57" s="133"/>
      <c r="V57" s="133"/>
      <c r="W57" s="133"/>
      <c r="X57" s="133"/>
      <c r="Y57" s="134" t="str">
        <f t="shared" si="13"/>
        <v xml:space="preserve"> </v>
      </c>
    </row>
    <row r="58" spans="1:26" x14ac:dyDescent="0.25">
      <c r="A58" s="108" t="s">
        <v>79</v>
      </c>
      <c r="B58" s="109">
        <v>40816</v>
      </c>
      <c r="C58" s="101"/>
      <c r="D58" s="311">
        <v>42349</v>
      </c>
      <c r="E58" s="101"/>
      <c r="F58" s="115">
        <v>5.5</v>
      </c>
      <c r="G58" s="106">
        <v>8.7200000000000006</v>
      </c>
      <c r="H58" s="111">
        <f t="shared" si="4"/>
        <v>0</v>
      </c>
      <c r="I58" s="112">
        <f>IF(AND(D58&lt;B58,D58&gt;0),"FALSE",IF(OR(D58=0,D58=" "),0,IF(D58-B58&lt;366,E58*G58,F58*E58)+H58))</f>
        <v>0</v>
      </c>
      <c r="J58" s="113">
        <v>1.6482000000000001</v>
      </c>
      <c r="K58" s="114">
        <f t="shared" si="10"/>
        <v>0</v>
      </c>
      <c r="L58" s="114">
        <f t="shared" si="11"/>
        <v>0</v>
      </c>
      <c r="M58" s="107">
        <f>IF($Q58&gt;0,0,IF('Investment Dec 2015'!$D$13="YES",$L58*$E$7,$L58*$E$18))</f>
        <v>0</v>
      </c>
      <c r="N58" s="107">
        <f>IF(Q58&gt;0,0,IF('Investment Dec 2015'!$D$13="YES",$L58*$E$8,$L58*$E$19))</f>
        <v>0</v>
      </c>
      <c r="O58" s="107">
        <f>IF(Q58&gt;0,0,IF('Investment Dec 2015'!$D$13="YES",$L58*$E$9,$L58*$E$20))</f>
        <v>0</v>
      </c>
      <c r="P58" s="107">
        <f>IF(Q58&gt;0,0,IF('Investment Dec 2015'!$D$13="YES",$L58*$E$10,$L58*$E$21))</f>
        <v>0</v>
      </c>
      <c r="Q58" s="107">
        <f t="shared" si="6"/>
        <v>0</v>
      </c>
      <c r="R58" s="107">
        <f>IF(Q58&gt;0,0,IF('Investment Dec 2015'!$D$13="YES",$E58*$D$7,$E58*$D$18))</f>
        <v>0</v>
      </c>
      <c r="S58" s="107">
        <f>IF(Q58:Q338,0,IF('Investment Dec 2015'!$D$13="YES",$E58*$D$8,$E58*$D$19))</f>
        <v>0</v>
      </c>
      <c r="T58" s="107">
        <f>IF(Q58&gt;0,0,IF('Investment Dec 2015'!$D$13="YES",$E58*$D$9,$E58*$D$20))</f>
        <v>0</v>
      </c>
      <c r="U58" s="107">
        <f>IF(Q58&gt;0,0,IF('Investment Dec 2015'!$D$13="YES",$E58*$D$10,$E58*$D$21))</f>
        <v>0</v>
      </c>
      <c r="V58" s="107">
        <f t="shared" si="7"/>
        <v>0</v>
      </c>
      <c r="W58" s="107">
        <f t="shared" si="8"/>
        <v>0</v>
      </c>
      <c r="X58" s="107">
        <f t="shared" si="12"/>
        <v>0</v>
      </c>
      <c r="Y58" s="105" t="str">
        <f t="shared" si="13"/>
        <v xml:space="preserve"> </v>
      </c>
    </row>
    <row r="59" spans="1:26" x14ac:dyDescent="0.25">
      <c r="A59" s="108" t="s">
        <v>80</v>
      </c>
      <c r="B59" s="116">
        <v>40998</v>
      </c>
      <c r="C59" s="101"/>
      <c r="D59" s="311">
        <v>42349</v>
      </c>
      <c r="E59" s="101"/>
      <c r="F59" s="115">
        <v>5.5</v>
      </c>
      <c r="G59" s="106">
        <v>9.33</v>
      </c>
      <c r="H59" s="111">
        <f t="shared" si="4"/>
        <v>0</v>
      </c>
      <c r="I59" s="112">
        <f>IF(AND(D59&lt;B59,D59&gt;0),"FALSE",IF(OR(D59=0,D59=" "),0,IF(D59-B59&lt;366,E59*G59,F59*E59)+H59))</f>
        <v>0</v>
      </c>
      <c r="J59" s="113">
        <v>1.5862000000000001</v>
      </c>
      <c r="K59" s="114">
        <f t="shared" si="10"/>
        <v>0</v>
      </c>
      <c r="L59" s="114">
        <f t="shared" si="11"/>
        <v>0</v>
      </c>
      <c r="M59" s="107">
        <f>IF($Q59&gt;0,0,IF('Investment Dec 2015'!$D$13="YES",$L59*$E$7,$L59*$E$18))</f>
        <v>0</v>
      </c>
      <c r="N59" s="107">
        <f>IF(Q59&gt;0,0,IF('Investment Dec 2015'!$D$13="YES",$L59*$E$8,$L59*$E$19))</f>
        <v>0</v>
      </c>
      <c r="O59" s="107">
        <f>IF(Q59&gt;0,0,IF('Investment Dec 2015'!$D$13="YES",$L59*$E$9,$L59*$E$20))</f>
        <v>0</v>
      </c>
      <c r="P59" s="107">
        <f>IF(Q59&gt;0,0,IF('Investment Dec 2015'!$D$13="YES",$L59*$E$10,$L59*$E$21))</f>
        <v>0</v>
      </c>
      <c r="Q59" s="107">
        <f t="shared" si="6"/>
        <v>0</v>
      </c>
      <c r="R59" s="107">
        <f>IF(Q59&gt;0,0,IF('Investment Dec 2015'!$D$13="YES",$E59*$D$7,$E59*$D$18))</f>
        <v>0</v>
      </c>
      <c r="S59" s="107">
        <f>IF(Q59:Q339,0,IF('Investment Dec 2015'!$D$13="YES",$E59*$D$8,$E59*$D$19))</f>
        <v>0</v>
      </c>
      <c r="T59" s="107">
        <f>IF(Q59&gt;0,0,IF('Investment Dec 2015'!$D$13="YES",$E59*$D$9,$E59*$D$20))</f>
        <v>0</v>
      </c>
      <c r="U59" s="107">
        <f>IF(Q59&gt;0,0,IF('Investment Dec 2015'!$D$13="YES",$E59*$D$10,$E59*$D$21))</f>
        <v>0</v>
      </c>
      <c r="V59" s="107">
        <f t="shared" si="7"/>
        <v>0</v>
      </c>
      <c r="W59" s="107">
        <f t="shared" si="8"/>
        <v>0</v>
      </c>
      <c r="X59" s="107">
        <f t="shared" si="12"/>
        <v>0</v>
      </c>
      <c r="Y59" s="105" t="str">
        <f t="shared" si="13"/>
        <v xml:space="preserve"> </v>
      </c>
    </row>
    <row r="60" spans="1:26" x14ac:dyDescent="0.25">
      <c r="A60" s="108" t="s">
        <v>81</v>
      </c>
      <c r="B60" s="116">
        <v>41186</v>
      </c>
      <c r="C60" s="101"/>
      <c r="D60" s="311">
        <v>42349</v>
      </c>
      <c r="E60" s="101"/>
      <c r="F60" s="115">
        <v>5.5</v>
      </c>
      <c r="G60" s="106">
        <v>9.76</v>
      </c>
      <c r="H60" s="111">
        <f t="shared" si="4"/>
        <v>0</v>
      </c>
      <c r="I60" s="112">
        <f>IF(AND(D60&lt;B60,D60&gt;0),"FALSE",IF(OR(D60=0,D60=" "),0,IF(D60-B60&lt;366,E60*G60,F60*E60)+H60))</f>
        <v>0</v>
      </c>
      <c r="J60" s="113">
        <v>1.5698000000000001</v>
      </c>
      <c r="K60" s="114">
        <f t="shared" si="10"/>
        <v>0</v>
      </c>
      <c r="L60" s="114">
        <f t="shared" si="11"/>
        <v>0</v>
      </c>
      <c r="M60" s="107">
        <f>IF($Q60&gt;0,0,IF('Investment Dec 2015'!$D$13="YES",$L60*$E$7,$L60*$E$18))</f>
        <v>0</v>
      </c>
      <c r="N60" s="107">
        <f>IF(Q60&gt;0,0,IF('Investment Dec 2015'!$D$13="YES",$L60*$E$8,$L60*$E$19))</f>
        <v>0</v>
      </c>
      <c r="O60" s="107">
        <f>IF(Q60&gt;0,0,IF('Investment Dec 2015'!$D$13="YES",$L60*$E$9,$L60*$E$20))</f>
        <v>0</v>
      </c>
      <c r="P60" s="107">
        <f>IF(Q60&gt;0,0,IF('Investment Dec 2015'!$D$13="YES",$L60*$E$10,$L60*$E$21))</f>
        <v>0</v>
      </c>
      <c r="Q60" s="107">
        <f t="shared" si="6"/>
        <v>0</v>
      </c>
      <c r="R60" s="107">
        <f>IF(Q60&gt;0,0,IF('Investment Dec 2015'!$D$13="YES",$E60*$D$7,$E60*$D$18))</f>
        <v>0</v>
      </c>
      <c r="S60" s="107">
        <f>IF(Q60:Q340,0,IF('Investment Dec 2015'!$D$13="YES",$E60*$D$8,$E60*$D$19))</f>
        <v>0</v>
      </c>
      <c r="T60" s="107">
        <f>IF(Q60&gt;0,0,IF('Investment Dec 2015'!$D$13="YES",$E60*$D$9,$E60*$D$20))</f>
        <v>0</v>
      </c>
      <c r="U60" s="107">
        <f>IF(Q60&gt;0,0,IF('Investment Dec 2015'!$D$13="YES",$E60*$D$10,$E60*$D$21))</f>
        <v>0</v>
      </c>
      <c r="V60" s="107">
        <f t="shared" si="7"/>
        <v>0</v>
      </c>
      <c r="W60" s="107">
        <f t="shared" si="8"/>
        <v>0</v>
      </c>
      <c r="X60" s="107">
        <f t="shared" si="12"/>
        <v>0</v>
      </c>
      <c r="Y60" s="105" t="str">
        <f t="shared" si="13"/>
        <v xml:space="preserve"> </v>
      </c>
    </row>
    <row r="61" spans="1:26" x14ac:dyDescent="0.25">
      <c r="A61" s="129"/>
      <c r="B61" s="130"/>
      <c r="C61" s="130"/>
      <c r="D61" s="130"/>
      <c r="E61" s="130"/>
      <c r="F61" s="130"/>
      <c r="G61" s="130"/>
      <c r="H61" s="130"/>
      <c r="I61" s="130"/>
      <c r="J61" s="130"/>
      <c r="K61" s="130"/>
      <c r="L61" s="130"/>
      <c r="M61" s="130"/>
      <c r="N61" s="130"/>
      <c r="O61" s="130"/>
      <c r="P61" s="130"/>
      <c r="Q61" s="133"/>
      <c r="R61" s="133"/>
      <c r="S61" s="133"/>
      <c r="T61" s="133"/>
      <c r="U61" s="133"/>
      <c r="V61" s="133"/>
      <c r="W61" s="133"/>
      <c r="X61" s="133"/>
      <c r="Y61" s="134" t="str">
        <f t="shared" si="13"/>
        <v xml:space="preserve"> </v>
      </c>
      <c r="Z61" s="37"/>
    </row>
    <row r="62" spans="1:26" x14ac:dyDescent="0.25">
      <c r="A62" s="108" t="s">
        <v>82</v>
      </c>
      <c r="B62" s="116">
        <v>41186</v>
      </c>
      <c r="C62" s="101"/>
      <c r="D62" s="311">
        <v>42349</v>
      </c>
      <c r="E62" s="101"/>
      <c r="F62" s="110">
        <v>6.88</v>
      </c>
      <c r="G62" s="106">
        <v>9.76</v>
      </c>
      <c r="H62" s="111">
        <f>IF(E62&gt;C62,"Error 1",IF(AND(OR(E62&lt;C62,E62=C62),C62*F62&lt;1000.01),0,IF(E62&lt;C62,CEILING(C62*F62*0.005,5)*E62/C62,CEILING(E62*F62*0.005,5))))</f>
        <v>0</v>
      </c>
      <c r="I62" s="112">
        <f>IF(AND(D62&lt;B62,D62&gt;0),"FALSE",IF(OR(D62=0,D62=" "),0,IF(D62-B62&lt;366,E62*G62,F62*E62)+H62))</f>
        <v>0</v>
      </c>
      <c r="J62" s="113">
        <v>1.5698000000000001</v>
      </c>
      <c r="K62" s="114">
        <f t="shared" si="10"/>
        <v>0</v>
      </c>
      <c r="L62" s="114">
        <f t="shared" si="11"/>
        <v>0</v>
      </c>
      <c r="M62" s="107">
        <f>IF($Q62&gt;0,0,IF('Investment Dec 2015'!$D$13="YES",$L62*$E$7,$L62*$E$18))</f>
        <v>0</v>
      </c>
      <c r="N62" s="107">
        <f>IF(Q62&gt;0,0,IF('Investment Dec 2015'!$D$13="YES",$L62*$E$8,$L62*$E$19))</f>
        <v>0</v>
      </c>
      <c r="O62" s="107">
        <f>IF(Q62&gt;0,0,IF('Investment Dec 2015'!$D$13="YES",$L62*$E$9,$L62*$E$20))</f>
        <v>0</v>
      </c>
      <c r="P62" s="107">
        <f>IF(Q62&gt;0,0,IF('Investment Dec 2015'!$D$13="YES",$L62*$E$10,$L62*$E$21))</f>
        <v>0</v>
      </c>
      <c r="Q62" s="107">
        <f t="shared" si="6"/>
        <v>0</v>
      </c>
      <c r="R62" s="107">
        <f>IF(Q62&gt;0,0,IF('Investment Dec 2015'!$D$13="YES",$E62*$D$7,$E62*$D$18))</f>
        <v>0</v>
      </c>
      <c r="S62" s="107">
        <f>IF(Q62:Q342,0,IF('Investment Dec 2015'!$D$13="YES",$E62*$D$8,$E62*$D$19))</f>
        <v>0</v>
      </c>
      <c r="T62" s="107">
        <f>IF(Q62&gt;0,0,IF('Investment Dec 2015'!$D$13="YES",$E62*$D$9,$E62*$D$20))</f>
        <v>0</v>
      </c>
      <c r="U62" s="107">
        <f>IF(Q62&gt;0,0,IF('Investment Dec 2015'!$D$13="YES",$E62*$D$10,$E62*$D$21))</f>
        <v>0</v>
      </c>
      <c r="V62" s="107">
        <f t="shared" si="7"/>
        <v>0</v>
      </c>
      <c r="W62" s="107">
        <f t="shared" si="8"/>
        <v>0</v>
      </c>
      <c r="X62" s="107">
        <f t="shared" si="12"/>
        <v>0</v>
      </c>
      <c r="Y62" s="105" t="str">
        <f t="shared" si="13"/>
        <v xml:space="preserve"> </v>
      </c>
    </row>
    <row r="63" spans="1:26" x14ac:dyDescent="0.25">
      <c r="A63" s="108" t="s">
        <v>97</v>
      </c>
      <c r="B63" s="109">
        <v>42095</v>
      </c>
      <c r="C63" s="101"/>
      <c r="D63" s="311">
        <v>42349</v>
      </c>
      <c r="E63" s="101"/>
      <c r="F63" s="110">
        <v>2.5712000000000002</v>
      </c>
      <c r="G63" s="106">
        <v>8.91</v>
      </c>
      <c r="H63" s="111">
        <f>IF(E63&gt;C63,"Error 1",IF(AND(OR(E63&lt;C63,E63=C63),C63*F63&lt;1000.01),0,IF(E63&lt;C63,CEILING(C63*F63*0.005,5)*E63/C63,CEILING(E63*F63*0.005,5))))</f>
        <v>0</v>
      </c>
      <c r="I63" s="112">
        <f>IF(AND(D63&lt;B63,D63&gt;0),"FALSE",IF(OR(D63=0,D63=" "),0,IF(D63-B63&lt;366,E63*G63,F63*E63)+H63))</f>
        <v>0</v>
      </c>
      <c r="J63" s="113">
        <v>1.5439000000000001</v>
      </c>
      <c r="K63" s="114">
        <f t="shared" si="10"/>
        <v>0</v>
      </c>
      <c r="L63" s="114">
        <f t="shared" si="11"/>
        <v>0</v>
      </c>
      <c r="M63" s="107">
        <f>IF($Q63&gt;0,0,IF('Investment Dec 2015'!$D$13="YES",$L63*$E$7,$L63*$E$18))</f>
        <v>0</v>
      </c>
      <c r="N63" s="107">
        <f>IF(Q63&gt;0,0,IF('Investment Dec 2015'!$D$13="YES",$L63*$E$8,$L63*$E$19))</f>
        <v>0</v>
      </c>
      <c r="O63" s="107">
        <f>IF(Q63&gt;0,0,IF('Investment Dec 2015'!$D$13="YES",$L63*$E$9,$L63*$E$20))</f>
        <v>0</v>
      </c>
      <c r="P63" s="107">
        <f>IF(Q63&gt;0,0,IF('Investment Dec 2015'!$D$13="YES",$L63*$E$10,$L63*$E$21))</f>
        <v>0</v>
      </c>
      <c r="Q63" s="107">
        <f t="shared" si="6"/>
        <v>0</v>
      </c>
      <c r="R63" s="107">
        <f>IF(Q63&gt;0,0,IF('Investment Dec 2015'!$D$13="YES",$E63*$D$7,$E63*$D$18))</f>
        <v>0</v>
      </c>
      <c r="S63" s="107">
        <f>IF(Q63:Q343,0,IF('Investment Dec 2015'!$D$13="YES",$E63*$D$8,$E63*$D$19))</f>
        <v>0</v>
      </c>
      <c r="T63" s="107">
        <f>IF(Q63&gt;0,0,IF('Investment Dec 2015'!$D$13="YES",$E63*$D$9,$E63*$D$20))</f>
        <v>0</v>
      </c>
      <c r="U63" s="107">
        <f>IF(Q63&gt;0,0,IF('Investment Dec 2015'!$D$13="YES",$E63*$D$10,$E63*$D$21))</f>
        <v>0</v>
      </c>
      <c r="V63" s="107">
        <f t="shared" si="7"/>
        <v>0</v>
      </c>
      <c r="W63" s="107">
        <f t="shared" si="8"/>
        <v>0</v>
      </c>
      <c r="X63" s="107">
        <f t="shared" si="12"/>
        <v>0</v>
      </c>
      <c r="Y63" s="105" t="str">
        <f t="shared" si="13"/>
        <v xml:space="preserve"> </v>
      </c>
    </row>
    <row r="64" spans="1:26" x14ac:dyDescent="0.25">
      <c r="A64" s="129"/>
      <c r="B64" s="130"/>
      <c r="C64" s="130"/>
      <c r="D64" s="130"/>
      <c r="E64" s="130"/>
      <c r="F64" s="130"/>
      <c r="G64" s="130"/>
      <c r="H64" s="130"/>
      <c r="I64" s="130"/>
      <c r="J64" s="130"/>
      <c r="K64" s="130"/>
      <c r="L64" s="130"/>
      <c r="M64" s="130"/>
      <c r="N64" s="130"/>
      <c r="O64" s="130"/>
      <c r="P64" s="130"/>
      <c r="Q64" s="130"/>
      <c r="R64" s="133"/>
      <c r="S64" s="133"/>
      <c r="T64" s="133"/>
      <c r="U64" s="133"/>
      <c r="V64" s="133"/>
      <c r="W64" s="133"/>
      <c r="X64" s="133"/>
      <c r="Y64" s="133"/>
    </row>
    <row r="65" spans="1:26" x14ac:dyDescent="0.25">
      <c r="A65" s="117" t="s">
        <v>133</v>
      </c>
      <c r="B65" s="116">
        <v>41915</v>
      </c>
      <c r="C65" s="101"/>
      <c r="D65" s="311">
        <v>42349</v>
      </c>
      <c r="E65" s="101"/>
      <c r="F65" s="110">
        <v>6.27</v>
      </c>
      <c r="G65" s="106">
        <v>7.88</v>
      </c>
      <c r="H65" s="111">
        <f>IF(E65&gt;C65,"Error 1",IF(AND(OR(E65&lt;C65,E65=C65),C65*F65&lt;1000.01),0,IF(E65&lt;C65,CEILING(C65*F65*0.005,5)*E65/C65,CEILING(E65*F65*0.005,5))))</f>
        <v>0</v>
      </c>
      <c r="I65" s="112">
        <f>IF(AND(D65&lt;B65,D65&gt;0),"FALSE",IF(OR(D65=0,D65=" "),0,IF(D65-B65&lt;366,E65*G65,F65*E65)+H65))</f>
        <v>0</v>
      </c>
      <c r="J65" s="113">
        <v>1.6684000000000001</v>
      </c>
      <c r="K65" s="114">
        <f t="shared" si="10"/>
        <v>0</v>
      </c>
      <c r="L65" s="114">
        <f t="shared" si="11"/>
        <v>0</v>
      </c>
      <c r="M65" s="107">
        <f>IF($Q65&gt;0,0,IF('Investment Dec 2015'!$D$13="YES",$L65*$E$7,$L65*$E$18))</f>
        <v>0</v>
      </c>
      <c r="N65" s="107">
        <f>IF(Q65&gt;0,0,IF('Investment Dec 2015'!$D$13="YES",$L65*$E$8,$L65*$E$19))</f>
        <v>0</v>
      </c>
      <c r="O65" s="107">
        <f>IF(Q65&gt;0,0,IF('Investment Dec 2015'!$D$13="YES",$L65*$E$9,$L65*$E$20))</f>
        <v>0</v>
      </c>
      <c r="P65" s="107">
        <f>IF(Q65&gt;0,0,IF('Investment Dec 2015'!$D$13="YES",$L65*$E$10,$L65*$E$21))</f>
        <v>0</v>
      </c>
      <c r="Q65" s="107">
        <f t="shared" si="6"/>
        <v>0</v>
      </c>
      <c r="R65" s="107">
        <f>IF(Q65&gt;0,0,IF('Investment Dec 2015'!$D$13="YES",$E65*$D$7,$E65*$D$18))</f>
        <v>0</v>
      </c>
      <c r="S65" s="107">
        <f>IF(Q65:Q345,0,IF('Investment Dec 2015'!$D$13="YES",$E65*$D$8,$E65*$D$19))</f>
        <v>0</v>
      </c>
      <c r="T65" s="107">
        <f>IF(Q65&gt;0,0,IF('Investment Dec 2015'!$D$13="YES",$E65*$D$9,$E65*$D$20))</f>
        <v>0</v>
      </c>
      <c r="U65" s="107">
        <f>IF(Q65&gt;0,0,IF('Investment Dec 2015'!$D$13="YES",$E65*$D$10,$E65*$D$21))</f>
        <v>0</v>
      </c>
      <c r="V65" s="107">
        <f t="shared" si="7"/>
        <v>0</v>
      </c>
      <c r="W65" s="107">
        <f t="shared" si="8"/>
        <v>0</v>
      </c>
      <c r="X65" s="107">
        <f t="shared" si="12"/>
        <v>0</v>
      </c>
      <c r="Y65" s="105" t="str">
        <f t="shared" si="13"/>
        <v xml:space="preserve"> </v>
      </c>
    </row>
    <row r="66" spans="1:26" x14ac:dyDescent="0.25">
      <c r="A66" s="117" t="s">
        <v>132</v>
      </c>
      <c r="B66" s="116">
        <v>42095</v>
      </c>
      <c r="C66" s="101"/>
      <c r="D66" s="311">
        <v>42349</v>
      </c>
      <c r="E66" s="101"/>
      <c r="F66" s="110">
        <v>6.27</v>
      </c>
      <c r="G66" s="106">
        <v>8.91</v>
      </c>
      <c r="H66" s="111">
        <f t="shared" ref="H66" si="15">IF(E66&gt;C66,"Error 1",IF(AND(OR(E66&lt;C66,E66=C66),C66*F66&lt;1000.01),0,IF(E66&lt;C66,CEILING(C66*F66*0.005,5)*E66/C66,CEILING(E66*F66*0.005,5))))</f>
        <v>0</v>
      </c>
      <c r="I66" s="112">
        <f t="shared" ref="I66" si="16">IF(AND(D66&lt;B66,D66&gt;0),"FALSE",IF(OR(D66=0,D66=" "),0,IF(D66-B66&lt;366,E66*G66,F66*E66)+H66))</f>
        <v>0</v>
      </c>
      <c r="J66" s="113">
        <v>1.5439000000000001</v>
      </c>
      <c r="K66" s="114">
        <f t="shared" si="10"/>
        <v>0</v>
      </c>
      <c r="L66" s="114">
        <f t="shared" si="11"/>
        <v>0</v>
      </c>
      <c r="M66" s="107">
        <f>IF($Q66&gt;0,0,IF('Investment Dec 2015'!$D$13="YES",$L66*$E$7,$L66*$E$18))</f>
        <v>0</v>
      </c>
      <c r="N66" s="107">
        <f>IF(Q66&gt;0,0,IF('Investment Dec 2015'!$D$13="YES",$L66*$E$8,$L66*$E$19))</f>
        <v>0</v>
      </c>
      <c r="O66" s="107">
        <f>IF(Q66&gt;0,0,IF('Investment Dec 2015'!$D$13="YES",$L66*$E$9,$L66*$E$20))</f>
        <v>0</v>
      </c>
      <c r="P66" s="107">
        <f>IF(Q66&gt;0,0,IF('Investment Dec 2015'!$D$13="YES",$L66*$E$10,$L66*$E$21))</f>
        <v>0</v>
      </c>
      <c r="Q66" s="107">
        <f t="shared" si="6"/>
        <v>0</v>
      </c>
      <c r="R66" s="107">
        <f>IF(Q66&gt;0,0,IF('Investment Dec 2015'!$D$13="YES",$E66*$D$7,$E66*$D$18))</f>
        <v>0</v>
      </c>
      <c r="S66" s="107">
        <f>IF(Q66:Q346,0,IF('Investment Dec 2015'!$D$13="YES",$E66*$D$8,$E66*$D$19))</f>
        <v>0</v>
      </c>
      <c r="T66" s="107">
        <f>IF(Q66&gt;0,0,IF('Investment Dec 2015'!$D$13="YES",$E66*$D$9,$E66*$D$20))</f>
        <v>0</v>
      </c>
      <c r="U66" s="107">
        <f>IF(Q66&gt;0,0,IF('Investment Dec 2015'!$D$13="YES",$E66*$D$10,$E66*$D$21))</f>
        <v>0</v>
      </c>
      <c r="V66" s="107">
        <f t="shared" si="7"/>
        <v>0</v>
      </c>
      <c r="W66" s="107">
        <f t="shared" si="8"/>
        <v>0</v>
      </c>
      <c r="X66" s="107">
        <f t="shared" si="12"/>
        <v>0</v>
      </c>
      <c r="Y66" s="105" t="str">
        <f t="shared" si="13"/>
        <v xml:space="preserve"> </v>
      </c>
    </row>
    <row r="67" spans="1:26" x14ac:dyDescent="0.25">
      <c r="A67" s="144"/>
      <c r="B67" s="145"/>
      <c r="C67" s="145"/>
      <c r="D67" s="145"/>
      <c r="E67" s="145"/>
      <c r="F67" s="145"/>
      <c r="G67" s="145"/>
      <c r="H67" s="145"/>
      <c r="I67" s="145"/>
      <c r="J67" s="145"/>
      <c r="K67" s="145"/>
      <c r="L67" s="145"/>
      <c r="M67" s="145"/>
      <c r="N67" s="145"/>
      <c r="O67" s="145"/>
      <c r="P67" s="145"/>
      <c r="Q67" s="145"/>
      <c r="R67" s="146"/>
      <c r="S67" s="146"/>
      <c r="T67" s="146"/>
      <c r="U67" s="146"/>
      <c r="V67" s="146"/>
      <c r="W67" s="146"/>
      <c r="X67" s="146"/>
      <c r="Y67" s="147"/>
      <c r="Z67" s="38"/>
    </row>
    <row r="68" spans="1:26" s="5" customFormat="1" x14ac:dyDescent="0.25">
      <c r="A68" s="149" t="s">
        <v>144</v>
      </c>
      <c r="B68" s="150"/>
      <c r="C68" s="151"/>
      <c r="D68" s="152"/>
      <c r="E68" s="151"/>
      <c r="F68" s="153"/>
      <c r="G68" s="153"/>
      <c r="H68" s="153"/>
      <c r="I68" s="153"/>
      <c r="J68" s="153"/>
      <c r="K68" s="114">
        <f t="shared" si="10"/>
        <v>0</v>
      </c>
      <c r="L68" s="114">
        <f t="shared" si="11"/>
        <v>0</v>
      </c>
      <c r="M68" s="107">
        <f>IF($Q68&gt;0,0,IF('Investment Dec 2015'!$D$13="YES",$L68*$K$7,$L68*$K$18))</f>
        <v>0</v>
      </c>
      <c r="N68" s="107">
        <f>IF(Q68&gt;0,0,IF('Investment Dec 2015'!$D$13="YES",$L68*$K$8,$L68*$K$19))</f>
        <v>0</v>
      </c>
      <c r="O68" s="107">
        <f>IF(Q68&gt;0,0,IF('Investment Dec 2015'!$D$13="YES",$L68*$K$9,$L68*$K$20))</f>
        <v>0</v>
      </c>
      <c r="P68" s="107">
        <f>IF(Q68&gt;0,0,IF('Investment Dec 2015'!$D$13="YES",$L68*$K$10,$L68*$K$21))</f>
        <v>0</v>
      </c>
      <c r="Q68" s="153"/>
      <c r="R68" s="153"/>
      <c r="S68" s="153"/>
      <c r="T68" s="153"/>
      <c r="U68" s="153"/>
      <c r="V68" s="153"/>
      <c r="W68" s="153"/>
      <c r="X68" s="154"/>
      <c r="Y68" s="155"/>
      <c r="Z68" s="38"/>
    </row>
    <row r="69" spans="1:26" x14ac:dyDescent="0.25">
      <c r="A69" s="156" t="s">
        <v>145</v>
      </c>
      <c r="B69" s="262"/>
      <c r="C69" s="122"/>
      <c r="D69" s="310">
        <v>42349</v>
      </c>
      <c r="E69" s="122"/>
      <c r="F69" s="148">
        <v>6.27</v>
      </c>
      <c r="G69" s="106">
        <f>H11</f>
        <v>23.8935</v>
      </c>
      <c r="H69" s="125">
        <f t="shared" ref="H69" si="17">IF(E69&gt;C69,"Error 1",IF(AND(OR(E69&lt;C69,E69=C69),C69*F69&lt;1000.01),0,IF(E69&lt;C69,CEILING(C69*F69*0.005,5)*E69/C69,CEILING(E69*F69*0.005,5))))</f>
        <v>0</v>
      </c>
      <c r="I69" s="126">
        <f t="shared" ref="I69" si="18">IF(AND(D69&lt;B69,D69&gt;0),"FALSE",IF(OR(D69=0,D69=" "),0,IF(D69-B69&lt;366,E69*G69,F69*E69)+H69))</f>
        <v>0</v>
      </c>
      <c r="J69" s="127">
        <v>1.5177</v>
      </c>
      <c r="K69" s="114">
        <f t="shared" si="10"/>
        <v>0</v>
      </c>
      <c r="L69" s="114">
        <f t="shared" si="11"/>
        <v>0</v>
      </c>
      <c r="M69" s="107">
        <f>IF($Q69&gt;0,0,IF('Investment Dec 2015'!$D$13="YES",$L69*$K$7,$L69*$K$18))</f>
        <v>0</v>
      </c>
      <c r="N69" s="107">
        <f>IF(Q69&gt;0,0,IF('Investment Dec 2015'!$D$13="YES",$L69*$K$8,$L69*$K$19))</f>
        <v>0</v>
      </c>
      <c r="O69" s="107">
        <f>IF(Q69&gt;0,0,IF('Investment Dec 2015'!$D$13="YES",$L69*$K$9,$L69*$K$20))</f>
        <v>0</v>
      </c>
      <c r="P69" s="107">
        <f>IF(Q69&gt;0,0,IF('Investment Dec 2015'!$D$13="YES",$L69*$K$10,$L69*$K$21))</f>
        <v>0</v>
      </c>
      <c r="Q69" s="107">
        <f t="shared" si="6"/>
        <v>0</v>
      </c>
      <c r="R69" s="107">
        <f>IF(Q69&gt;0,0,IF('Investment Dec 2015'!$D$13="YES",$E69*$J$7,$E69*$J$18))</f>
        <v>0</v>
      </c>
      <c r="S69" s="107">
        <f>IF(Q69:Q349,0,IF('Investment Dec 2015'!$D$13="YES",$E69*$J$8,$E69*$J$19))</f>
        <v>0</v>
      </c>
      <c r="T69" s="107">
        <f>IF(Q69&gt;0,0,IF('Investment Dec 2015'!$D$13="YES",$E69*$J$9,$E69*$J$20))</f>
        <v>0</v>
      </c>
      <c r="U69" s="107">
        <f>IF(Q69&gt;0,0,IF('Investment Dec 2015'!$D$13="YES",$E69*$J$10,$E69*$J$21))</f>
        <v>0</v>
      </c>
      <c r="V69" s="107">
        <f t="shared" si="7"/>
        <v>0</v>
      </c>
      <c r="W69" s="107">
        <f t="shared" si="8"/>
        <v>0</v>
      </c>
      <c r="X69" s="107">
        <f t="shared" ref="X69" si="19">V69+W69</f>
        <v>0</v>
      </c>
      <c r="Y69" s="105" t="str">
        <f t="shared" ref="Y69" si="20">IF(C69=0," ",IF(AND(D69&gt;0,D69-B69&lt;366),"ST",IF(AND(D69&gt;0,D69-B69&gt;365),"LT","-")))</f>
        <v xml:space="preserve"> </v>
      </c>
    </row>
    <row r="70" spans="1:26" x14ac:dyDescent="0.25">
      <c r="A70" s="117" t="s">
        <v>134</v>
      </c>
      <c r="B70" s="261"/>
      <c r="C70" s="101"/>
      <c r="D70" s="311">
        <v>42349</v>
      </c>
      <c r="E70" s="101"/>
      <c r="F70" s="110">
        <v>6.27</v>
      </c>
      <c r="G70" s="106">
        <f>H11</f>
        <v>23.8935</v>
      </c>
      <c r="H70" s="111">
        <f t="shared" ref="H70:H74" si="21">IF(E70&gt;C70,"Error 1",IF(AND(OR(E70&lt;C70,E70=C70),C70*F70&lt;1000.01),0,IF(E70&lt;C70,CEILING(C70*F70*0.005,5)*E70/C70,CEILING(E70*F70*0.005,5))))</f>
        <v>0</v>
      </c>
      <c r="I70" s="112">
        <f t="shared" ref="I70:I74" si="22">IF(AND(D70&lt;B70,D70&gt;0),"FALSE",IF(OR(D70=0,D70=" "),0,IF(D70-B70&lt;366,E70*G70,F70*E70)+H70))</f>
        <v>0</v>
      </c>
      <c r="J70" s="127">
        <v>1.5177</v>
      </c>
      <c r="K70" s="114">
        <f t="shared" si="10"/>
        <v>0</v>
      </c>
      <c r="L70" s="114">
        <f t="shared" si="11"/>
        <v>0</v>
      </c>
      <c r="M70" s="107">
        <f>IF($Q70&gt;0,0,IF('Investment Dec 2015'!$D$13="YES",$L70*$K$7,$L70*$K$18))</f>
        <v>0</v>
      </c>
      <c r="N70" s="107">
        <f>IF(Q70&gt;0,0,IF('Investment Dec 2015'!$D$13="YES",$L70*$K$8,$L70*$K$19))</f>
        <v>0</v>
      </c>
      <c r="O70" s="107">
        <f>IF(Q70&gt;0,0,IF('Investment Dec 2015'!$D$13="YES",$L70*$K$9,$L70*$K$20))</f>
        <v>0</v>
      </c>
      <c r="P70" s="107">
        <f>IF(Q70&gt;0,0,IF('Investment Dec 2015'!$D$13="YES",$L70*$K$10,$L70*$K$21))</f>
        <v>0</v>
      </c>
      <c r="Q70" s="107">
        <f t="shared" si="6"/>
        <v>0</v>
      </c>
      <c r="R70" s="107">
        <f>IF(Q70&gt;0,0,IF('Investment Dec 2015'!$D$13="YES",$E70*$J$7,$E70*$J$18))</f>
        <v>0</v>
      </c>
      <c r="S70" s="107">
        <f>IF(Q70:Q350,0,IF('Investment Dec 2015'!$D$13="YES",$E70*$J$8,$E70*$J$19))</f>
        <v>0</v>
      </c>
      <c r="T70" s="107">
        <f>IF(Q70&gt;0,0,IF('Investment Dec 2015'!$D$13="YES",$E70*$J$9,$E70*$J$20))</f>
        <v>0</v>
      </c>
      <c r="U70" s="107">
        <f>IF(Q70&gt;0,0,IF('Investment Dec 2015'!$D$13="YES",$E70*$J$10,$E70*$J$21))</f>
        <v>0</v>
      </c>
      <c r="V70" s="107">
        <f t="shared" si="7"/>
        <v>0</v>
      </c>
      <c r="W70" s="107">
        <f t="shared" si="8"/>
        <v>0</v>
      </c>
      <c r="X70" s="107">
        <f t="shared" si="12"/>
        <v>0</v>
      </c>
      <c r="Y70" s="105" t="str">
        <f t="shared" ref="Y70:Y74" si="23">IF(C70=0," ",IF(AND(D70&gt;0,D70-B70&lt;366),"ST",IF(AND(D70&gt;0,D70-B70&gt;365),"LT","-")))</f>
        <v xml:space="preserve"> </v>
      </c>
    </row>
    <row r="71" spans="1:26" x14ac:dyDescent="0.25">
      <c r="A71" s="117" t="s">
        <v>135</v>
      </c>
      <c r="B71" s="261"/>
      <c r="C71" s="101"/>
      <c r="D71" s="311">
        <v>42349</v>
      </c>
      <c r="E71" s="101"/>
      <c r="F71" s="110">
        <v>6.68</v>
      </c>
      <c r="G71" s="106">
        <f>H11</f>
        <v>23.8935</v>
      </c>
      <c r="H71" s="111">
        <f t="shared" si="21"/>
        <v>0</v>
      </c>
      <c r="I71" s="112">
        <f t="shared" si="22"/>
        <v>0</v>
      </c>
      <c r="J71" s="127">
        <v>1.5177</v>
      </c>
      <c r="K71" s="114">
        <f t="shared" si="10"/>
        <v>0</v>
      </c>
      <c r="L71" s="114">
        <f t="shared" si="11"/>
        <v>0</v>
      </c>
      <c r="M71" s="107">
        <f>IF($Q71&gt;0,0,IF('Investment Dec 2015'!$D$13="YES",$L71*$K$7,$L71*$K$18))</f>
        <v>0</v>
      </c>
      <c r="N71" s="107">
        <f>IF(Q71&gt;0,0,IF('Investment Dec 2015'!$D$13="YES",$L71*$K$8,$L71*$K$19))</f>
        <v>0</v>
      </c>
      <c r="O71" s="107">
        <f>IF(Q71&gt;0,0,IF('Investment Dec 2015'!$D$13="YES",$L71*$K$9,$L71*$K$20))</f>
        <v>0</v>
      </c>
      <c r="P71" s="107">
        <f>IF(Q71&gt;0,0,IF('Investment Dec 2015'!$D$13="YES",$L71*$K$10,$L71*$K$21))</f>
        <v>0</v>
      </c>
      <c r="Q71" s="107">
        <f t="shared" si="6"/>
        <v>0</v>
      </c>
      <c r="R71" s="107">
        <f>IF(Q71&gt;0,0,IF('Investment Dec 2015'!$D$13="YES",$E71*$J$7,$E71*$J$18))</f>
        <v>0</v>
      </c>
      <c r="S71" s="107">
        <f>IF(Q71:Q351,0,IF('Investment Dec 2015'!$D$13="YES",$E71*$J$8,$E71*$J$19))</f>
        <v>0</v>
      </c>
      <c r="T71" s="107">
        <f>IF(Q71&gt;0,0,IF('Investment Dec 2015'!$D$13="YES",$E71*$J$9,$E71*$J$20))</f>
        <v>0</v>
      </c>
      <c r="U71" s="107">
        <f>IF(Q71&gt;0,0,IF('Investment Dec 2015'!$D$13="YES",$E71*$J$10,$E71*$J$21))</f>
        <v>0</v>
      </c>
      <c r="V71" s="107">
        <f t="shared" si="7"/>
        <v>0</v>
      </c>
      <c r="W71" s="107">
        <f t="shared" si="8"/>
        <v>0</v>
      </c>
      <c r="X71" s="107">
        <f t="shared" si="12"/>
        <v>0</v>
      </c>
      <c r="Y71" s="105" t="str">
        <f t="shared" si="23"/>
        <v xml:space="preserve"> </v>
      </c>
    </row>
    <row r="72" spans="1:26" x14ac:dyDescent="0.25">
      <c r="A72" s="117" t="s">
        <v>136</v>
      </c>
      <c r="B72" s="261"/>
      <c r="C72" s="101"/>
      <c r="D72" s="311">
        <v>42349</v>
      </c>
      <c r="E72" s="101"/>
      <c r="F72" s="110">
        <v>7.3</v>
      </c>
      <c r="G72" s="106">
        <f>H11</f>
        <v>23.8935</v>
      </c>
      <c r="H72" s="111">
        <f t="shared" si="21"/>
        <v>0</v>
      </c>
      <c r="I72" s="112">
        <f t="shared" si="22"/>
        <v>0</v>
      </c>
      <c r="J72" s="127">
        <v>1.5177</v>
      </c>
      <c r="K72" s="114">
        <f t="shared" si="10"/>
        <v>0</v>
      </c>
      <c r="L72" s="114">
        <f t="shared" si="11"/>
        <v>0</v>
      </c>
      <c r="M72" s="107">
        <f>IF($Q72&gt;0,0,IF('Investment Dec 2015'!$D$13="YES",$L72*$K$7,$L72*$K$18))</f>
        <v>0</v>
      </c>
      <c r="N72" s="107">
        <f>IF(Q72&gt;0,0,IF('Investment Dec 2015'!$D$13="YES",$L72*$K$8,$L72*$K$19))</f>
        <v>0</v>
      </c>
      <c r="O72" s="107">
        <f>IF(Q72&gt;0,0,IF('Investment Dec 2015'!$D$13="YES",$L72*$K$9,$L72*$K$20))</f>
        <v>0</v>
      </c>
      <c r="P72" s="107">
        <f>IF(Q72&gt;0,0,IF('Investment Dec 2015'!$D$13="YES",$L72*$K$10,$L72*$K$21))</f>
        <v>0</v>
      </c>
      <c r="Q72" s="107">
        <f t="shared" si="6"/>
        <v>0</v>
      </c>
      <c r="R72" s="107">
        <f>IF(Q72&gt;0,0,IF('Investment Dec 2015'!$D$13="YES",$E72*$J$7,$E72*$J$18))</f>
        <v>0</v>
      </c>
      <c r="S72" s="107">
        <f>IF(Q72:Q352,0,IF('Investment Dec 2015'!$D$13="YES",$E72*$J$8,$E72*$J$19))</f>
        <v>0</v>
      </c>
      <c r="T72" s="107">
        <f>IF(Q72&gt;0,0,IF('Investment Dec 2015'!$D$13="YES",$E72*$J$9,$E72*$J$20))</f>
        <v>0</v>
      </c>
      <c r="U72" s="107">
        <f>IF(Q72&gt;0,0,IF('Investment Dec 2015'!$D$13="YES",$E72*$J$10,$E72*$J$21))</f>
        <v>0</v>
      </c>
      <c r="V72" s="107">
        <f t="shared" si="7"/>
        <v>0</v>
      </c>
      <c r="W72" s="107">
        <f t="shared" si="8"/>
        <v>0</v>
      </c>
      <c r="X72" s="107">
        <f t="shared" si="12"/>
        <v>0</v>
      </c>
      <c r="Y72" s="105" t="str">
        <f t="shared" si="23"/>
        <v xml:space="preserve"> </v>
      </c>
    </row>
    <row r="73" spans="1:26" x14ac:dyDescent="0.25">
      <c r="A73" s="117" t="s">
        <v>137</v>
      </c>
      <c r="B73" s="261"/>
      <c r="C73" s="101"/>
      <c r="D73" s="311">
        <v>42349</v>
      </c>
      <c r="E73" s="101"/>
      <c r="F73" s="110">
        <v>7.88</v>
      </c>
      <c r="G73" s="106">
        <f>H11</f>
        <v>23.8935</v>
      </c>
      <c r="H73" s="111">
        <f t="shared" si="21"/>
        <v>0</v>
      </c>
      <c r="I73" s="112">
        <f t="shared" si="22"/>
        <v>0</v>
      </c>
      <c r="J73" s="127">
        <v>1.5177</v>
      </c>
      <c r="K73" s="114">
        <f t="shared" si="10"/>
        <v>0</v>
      </c>
      <c r="L73" s="114">
        <f t="shared" si="11"/>
        <v>0</v>
      </c>
      <c r="M73" s="107">
        <f>IF($Q73&gt;0,0,IF('Investment Dec 2015'!$D$13="YES",$L73*$K$7,$L73*$K$18))</f>
        <v>0</v>
      </c>
      <c r="N73" s="107">
        <f>IF(Q73&gt;0,0,IF('Investment Dec 2015'!$D$13="YES",$L73*$K$8,$L73*$K$19))</f>
        <v>0</v>
      </c>
      <c r="O73" s="107">
        <f>IF(Q73&gt;0,0,IF('Investment Dec 2015'!$D$13="YES",$L73*$K$9,$L73*$K$20))</f>
        <v>0</v>
      </c>
      <c r="P73" s="107">
        <f>IF(Q73&gt;0,0,IF('Investment Dec 2015'!$D$13="YES",$L73*$K$10,$L73*$K$21))</f>
        <v>0</v>
      </c>
      <c r="Q73" s="107">
        <f t="shared" si="6"/>
        <v>0</v>
      </c>
      <c r="R73" s="107">
        <f>IF(Q73&gt;0,0,IF('Investment Dec 2015'!$D$13="YES",$E73*$J$7,$E73*$J$18))</f>
        <v>0</v>
      </c>
      <c r="S73" s="107">
        <f>IF(Q73:Q353,0,IF('Investment Dec 2015'!$D$13="YES",$E73*$J$8,$E73*$J$19))</f>
        <v>0</v>
      </c>
      <c r="T73" s="107">
        <f>IF(Q73&gt;0,0,IF('Investment Dec 2015'!$D$13="YES",$E73*$J$9,$E73*$J$20))</f>
        <v>0</v>
      </c>
      <c r="U73" s="107">
        <f>IF(Q73&gt;0,0,IF('Investment Dec 2015'!$D$13="YES",$E73*$J$10,$E73*$J$21))</f>
        <v>0</v>
      </c>
      <c r="V73" s="107">
        <f t="shared" si="7"/>
        <v>0</v>
      </c>
      <c r="W73" s="107">
        <f t="shared" si="8"/>
        <v>0</v>
      </c>
      <c r="X73" s="107">
        <f t="shared" si="12"/>
        <v>0</v>
      </c>
      <c r="Y73" s="105" t="str">
        <f t="shared" si="23"/>
        <v xml:space="preserve"> </v>
      </c>
    </row>
    <row r="74" spans="1:26" x14ac:dyDescent="0.25">
      <c r="A74" s="117" t="s">
        <v>138</v>
      </c>
      <c r="B74" s="261"/>
      <c r="C74" s="101"/>
      <c r="D74" s="311">
        <v>42349</v>
      </c>
      <c r="E74" s="101"/>
      <c r="F74" s="110">
        <v>8.91</v>
      </c>
      <c r="G74" s="106">
        <f>H11</f>
        <v>23.8935</v>
      </c>
      <c r="H74" s="111">
        <f t="shared" si="21"/>
        <v>0</v>
      </c>
      <c r="I74" s="112">
        <f t="shared" si="22"/>
        <v>0</v>
      </c>
      <c r="J74" s="127">
        <v>1.5177</v>
      </c>
      <c r="K74" s="114">
        <f t="shared" si="10"/>
        <v>0</v>
      </c>
      <c r="L74" s="114">
        <f t="shared" si="11"/>
        <v>0</v>
      </c>
      <c r="M74" s="107">
        <f>IF($Q74&gt;0,0,IF('Investment Dec 2015'!$D$13="YES",$L74*$K$7,$L74*$K$18))</f>
        <v>0</v>
      </c>
      <c r="N74" s="107">
        <f>IF(Q74&gt;0,0,IF('Investment Dec 2015'!$D$13="YES",$L74*$K$8,$L74*$K$19))</f>
        <v>0</v>
      </c>
      <c r="O74" s="107">
        <f>IF(Q74&gt;0,0,IF('Investment Dec 2015'!$D$13="YES",$L74*$K$9,$L74*$K$20))</f>
        <v>0</v>
      </c>
      <c r="P74" s="107">
        <f>IF(Q74&gt;0,0,IF('Investment Dec 2015'!$D$13="YES",$L74*$K$10,$L74*$K$21))</f>
        <v>0</v>
      </c>
      <c r="Q74" s="107">
        <f t="shared" si="6"/>
        <v>0</v>
      </c>
      <c r="R74" s="107">
        <f>IF(Q74&gt;0,0,IF('Investment Dec 2015'!$D$13="YES",$E74*$J$7,$E74*$J$18))</f>
        <v>0</v>
      </c>
      <c r="S74" s="107">
        <f>IF(Q74:Q354,0,IF('Investment Dec 2015'!$D$13="YES",$E74*$J$8,$E74*$J$19))</f>
        <v>0</v>
      </c>
      <c r="T74" s="107">
        <f>IF(Q74&gt;0,0,IF('Investment Dec 2015'!$D$13="YES",$E74*$J$9,$E74*$J$20))</f>
        <v>0</v>
      </c>
      <c r="U74" s="107">
        <f>IF(Q74&gt;0,0,IF('Investment Dec 2015'!$D$13="YES",$E74*$J$10,$E74*$J$21))</f>
        <v>0</v>
      </c>
      <c r="V74" s="107">
        <f t="shared" si="7"/>
        <v>0</v>
      </c>
      <c r="W74" s="107">
        <f t="shared" si="8"/>
        <v>0</v>
      </c>
      <c r="X74" s="107">
        <f t="shared" si="12"/>
        <v>0</v>
      </c>
      <c r="Y74" s="105" t="str">
        <f t="shared" si="23"/>
        <v xml:space="preserve"> </v>
      </c>
    </row>
    <row r="75" spans="1:26" x14ac:dyDescent="0.25">
      <c r="A75" s="227" t="s">
        <v>234</v>
      </c>
      <c r="B75" s="228">
        <v>42345</v>
      </c>
      <c r="C75" s="229"/>
      <c r="D75" s="312">
        <v>42349</v>
      </c>
      <c r="E75" s="229"/>
      <c r="F75" s="230">
        <f>H11</f>
        <v>23.8935</v>
      </c>
      <c r="G75" s="106">
        <f>H11</f>
        <v>23.8935</v>
      </c>
      <c r="H75" s="231"/>
      <c r="I75" s="232">
        <f t="shared" ref="I75" si="24">IF(AND(D75&lt;B75,D75&gt;0),"FALSE",IF(OR(D75=0,D75=" "),0,IF(D75-B75&lt;366,E75*G75,F75*E75)+H75))</f>
        <v>0</v>
      </c>
      <c r="J75" s="127">
        <v>1.5177</v>
      </c>
      <c r="K75" s="114">
        <f t="shared" si="10"/>
        <v>0</v>
      </c>
      <c r="L75" s="114">
        <f t="shared" si="11"/>
        <v>0</v>
      </c>
      <c r="M75" s="107">
        <f>IF($Q75&gt;0,0,IF('Investment Dec 2015'!$D$13="YES",$L75*$K$7,$L75*$K$18))</f>
        <v>0</v>
      </c>
      <c r="N75" s="107">
        <f>IF(Q75&gt;0,0,IF('Investment Dec 2015'!$D$13="YES",$L75*$K$8,$L75*$K$19))</f>
        <v>0</v>
      </c>
      <c r="O75" s="107">
        <f>IF(Q75&gt;0,0,IF('Investment Dec 2015'!$D$13="YES",$L75*$K$9,$L75*$K$20))</f>
        <v>0</v>
      </c>
      <c r="P75" s="107">
        <f>IF(Q75&gt;0,0,IF('Investment Dec 2015'!$D$13="YES",$L75*$K$10,$L75*$K$21))</f>
        <v>0</v>
      </c>
      <c r="Q75" s="107">
        <f t="shared" si="6"/>
        <v>0</v>
      </c>
      <c r="R75" s="107">
        <f>IF(Q75&gt;0,0,IF('Investment Dec 2015'!$D$13="YES",$E75*$J$7,$E75*$J$18))</f>
        <v>0</v>
      </c>
      <c r="S75" s="107">
        <f>IF(Q75:Q355,0,IF('Investment Dec 2015'!$D$13="YES",$E75*$J$8,$E75*$J$19))</f>
        <v>0</v>
      </c>
      <c r="T75" s="107">
        <f>IF(Q75&gt;0,0,IF('Investment Dec 2015'!$D$13="YES",$E75*$J$9,$E75*$J$20))</f>
        <v>0</v>
      </c>
      <c r="U75" s="107">
        <f>IF(Q75&gt;0,0,IF('Investment Dec 2015'!$D$13="YES",$E75*$J$10,$E75*$J$21))</f>
        <v>0</v>
      </c>
      <c r="V75" s="107">
        <f t="shared" si="7"/>
        <v>0</v>
      </c>
      <c r="W75" s="107">
        <f t="shared" si="8"/>
        <v>0</v>
      </c>
      <c r="X75" s="107">
        <f t="shared" si="12"/>
        <v>0</v>
      </c>
      <c r="Y75" s="105" t="str">
        <f t="shared" si="13"/>
        <v xml:space="preserve"> </v>
      </c>
    </row>
    <row r="76" spans="1:26" x14ac:dyDescent="0.25">
      <c r="A76" s="237"/>
      <c r="B76" s="238"/>
      <c r="C76" s="238"/>
      <c r="D76" s="238"/>
      <c r="E76" s="238"/>
      <c r="F76" s="238"/>
      <c r="G76" s="238"/>
      <c r="H76" s="238"/>
      <c r="I76" s="130"/>
      <c r="J76" s="130"/>
      <c r="K76" s="239"/>
      <c r="L76" s="239"/>
      <c r="M76" s="239"/>
      <c r="N76" s="239"/>
      <c r="O76" s="239"/>
      <c r="P76" s="239"/>
      <c r="Q76" s="239"/>
      <c r="R76" s="239"/>
      <c r="S76" s="239"/>
      <c r="T76" s="239"/>
      <c r="U76" s="239"/>
      <c r="V76" s="239"/>
      <c r="W76" s="239"/>
      <c r="X76" s="239"/>
      <c r="Y76" s="239"/>
    </row>
    <row r="77" spans="1:26" x14ac:dyDescent="0.25">
      <c r="A77" s="233" t="s">
        <v>139</v>
      </c>
      <c r="B77" s="234"/>
      <c r="C77" s="121"/>
      <c r="D77" s="121"/>
      <c r="E77" s="235">
        <f>SUM(E30:E76)</f>
        <v>0</v>
      </c>
      <c r="F77" s="121"/>
      <c r="G77" s="121"/>
      <c r="H77" s="121"/>
      <c r="I77" s="126"/>
      <c r="J77" s="123"/>
      <c r="K77" s="236">
        <f t="shared" ref="K77:X77" si="25">SUM(K30:K76)</f>
        <v>0</v>
      </c>
      <c r="L77" s="236">
        <f t="shared" si="25"/>
        <v>0</v>
      </c>
      <c r="M77" s="236">
        <f t="shared" si="25"/>
        <v>0</v>
      </c>
      <c r="N77" s="236">
        <f t="shared" si="25"/>
        <v>0</v>
      </c>
      <c r="O77" s="236">
        <f t="shared" si="25"/>
        <v>0</v>
      </c>
      <c r="P77" s="236">
        <f t="shared" si="25"/>
        <v>0</v>
      </c>
      <c r="Q77" s="236">
        <f t="shared" si="25"/>
        <v>0</v>
      </c>
      <c r="R77" s="236">
        <f t="shared" si="25"/>
        <v>0</v>
      </c>
      <c r="S77" s="236">
        <f t="shared" si="25"/>
        <v>0</v>
      </c>
      <c r="T77" s="236">
        <f t="shared" si="25"/>
        <v>0</v>
      </c>
      <c r="U77" s="236">
        <f t="shared" si="25"/>
        <v>0</v>
      </c>
      <c r="V77" s="236">
        <f t="shared" si="25"/>
        <v>0</v>
      </c>
      <c r="W77" s="236">
        <f t="shared" si="25"/>
        <v>0</v>
      </c>
      <c r="X77" s="236">
        <f t="shared" si="25"/>
        <v>0</v>
      </c>
      <c r="Y77" s="128"/>
    </row>
    <row r="78" spans="1:26" x14ac:dyDescent="0.25">
      <c r="A78" s="106"/>
      <c r="B78" s="106"/>
      <c r="C78" s="105"/>
      <c r="D78" s="106"/>
      <c r="E78" s="106"/>
      <c r="F78" s="106"/>
      <c r="G78" s="106"/>
      <c r="H78" s="106"/>
      <c r="I78" s="118"/>
      <c r="J78" s="106"/>
      <c r="K78" s="119"/>
      <c r="L78" s="119"/>
      <c r="M78" s="107"/>
      <c r="N78" s="107"/>
      <c r="O78" s="107"/>
      <c r="P78" s="107"/>
      <c r="Q78" s="107"/>
      <c r="R78" s="107"/>
      <c r="S78" s="107"/>
      <c r="T78" s="107"/>
      <c r="U78" s="107"/>
      <c r="V78" s="107"/>
      <c r="W78" s="107"/>
      <c r="X78" s="107"/>
      <c r="Y78" s="105"/>
    </row>
    <row r="79" spans="1:26" x14ac:dyDescent="0.25">
      <c r="E79" s="102"/>
      <c r="I79" s="263"/>
    </row>
    <row r="81" spans="1:25" x14ac:dyDescent="0.25">
      <c r="I81" s="26"/>
      <c r="J81" s="26"/>
      <c r="M81" s="37"/>
      <c r="N81" s="37"/>
      <c r="O81" s="37"/>
      <c r="P81" s="37"/>
      <c r="Q81" s="37"/>
      <c r="R81" s="37"/>
      <c r="S81" s="37"/>
      <c r="T81" s="37"/>
      <c r="U81" s="37"/>
      <c r="V81" s="37"/>
      <c r="W81" s="37"/>
      <c r="X81" s="37"/>
      <c r="Y81" s="32"/>
    </row>
    <row r="82" spans="1:25" ht="13.8" thickBot="1" x14ac:dyDescent="0.3">
      <c r="M82" s="37"/>
      <c r="N82" s="37"/>
      <c r="O82" s="37"/>
      <c r="P82" s="37"/>
      <c r="Q82" s="37"/>
      <c r="R82" s="37"/>
      <c r="S82" s="37"/>
      <c r="T82" s="37"/>
      <c r="U82" s="37"/>
      <c r="V82" s="37"/>
      <c r="W82" s="37"/>
      <c r="X82" s="37"/>
      <c r="Y82" s="32"/>
    </row>
    <row r="83" spans="1:25" ht="39.6" x14ac:dyDescent="0.25">
      <c r="A83" s="41" t="s">
        <v>85</v>
      </c>
      <c r="B83" s="42" t="s">
        <v>124</v>
      </c>
      <c r="C83" s="42" t="s">
        <v>142</v>
      </c>
      <c r="D83" s="42" t="s">
        <v>128</v>
      </c>
      <c r="E83" s="42" t="s">
        <v>94</v>
      </c>
      <c r="F83" s="43"/>
      <c r="I83" s="26"/>
      <c r="J83" s="26"/>
      <c r="M83" s="37"/>
      <c r="N83" s="37"/>
      <c r="O83" s="37"/>
      <c r="P83" s="37"/>
      <c r="Q83" s="37"/>
      <c r="R83" s="37"/>
      <c r="S83" s="37"/>
      <c r="T83" s="37"/>
      <c r="U83" s="37"/>
      <c r="V83" s="37"/>
      <c r="W83" s="37"/>
      <c r="X83" s="37"/>
    </row>
    <row r="84" spans="1:25" ht="20.100000000000001" customHeight="1" x14ac:dyDescent="0.25">
      <c r="A84" s="44"/>
      <c r="B84" s="45"/>
      <c r="C84" s="45"/>
      <c r="D84" s="45"/>
      <c r="E84" s="45"/>
      <c r="F84" s="46"/>
    </row>
    <row r="85" spans="1:25" ht="26.4" x14ac:dyDescent="0.25">
      <c r="A85" s="307" t="s">
        <v>272</v>
      </c>
      <c r="B85" s="308"/>
      <c r="C85" s="49">
        <f>K77</f>
        <v>0</v>
      </c>
      <c r="D85" s="49">
        <f>Q77</f>
        <v>0</v>
      </c>
      <c r="E85" s="49">
        <f>D85-C85</f>
        <v>0</v>
      </c>
      <c r="F85" s="46"/>
    </row>
    <row r="86" spans="1:25" x14ac:dyDescent="0.25">
      <c r="A86" s="47" t="s">
        <v>126</v>
      </c>
      <c r="B86" s="48">
        <f>SUM(E31:E62)+E65-B85</f>
        <v>0</v>
      </c>
      <c r="C86" s="49">
        <f>SUM(M31:N62)+M65+N65</f>
        <v>0</v>
      </c>
      <c r="D86" s="49">
        <f>SUM(R31:S62)+R65+S65</f>
        <v>0</v>
      </c>
      <c r="E86" s="49">
        <f>D86-C86</f>
        <v>0</v>
      </c>
      <c r="F86" s="46"/>
    </row>
    <row r="87" spans="1:25" x14ac:dyDescent="0.25">
      <c r="A87" s="47" t="s">
        <v>127</v>
      </c>
      <c r="B87" s="48">
        <f>SUM(E66:E75)+E63</f>
        <v>0</v>
      </c>
      <c r="C87" s="49">
        <f>SUM(M66:N75)+M63+N63</f>
        <v>0</v>
      </c>
      <c r="D87" s="49">
        <f>SUM(R66:S75)+S63+R63</f>
        <v>0</v>
      </c>
      <c r="E87" s="49">
        <f>D87-C87</f>
        <v>0</v>
      </c>
      <c r="F87" s="46"/>
    </row>
    <row r="88" spans="1:25" x14ac:dyDescent="0.25">
      <c r="A88" s="44"/>
      <c r="B88" s="50"/>
      <c r="C88" s="49"/>
      <c r="D88" s="49"/>
      <c r="E88" s="49"/>
      <c r="F88" s="46"/>
      <c r="O88" s="37"/>
    </row>
    <row r="89" spans="1:25" ht="13.8" thickBot="1" x14ac:dyDescent="0.3">
      <c r="A89" s="47" t="s">
        <v>4</v>
      </c>
      <c r="B89" s="64">
        <f>SUM(B85:B88)</f>
        <v>0</v>
      </c>
      <c r="C89" s="51">
        <f>SUM(C85:C88)</f>
        <v>0</v>
      </c>
      <c r="D89" s="51">
        <f t="shared" ref="D89:E89" si="26">SUM(D85:D88)</f>
        <v>0</v>
      </c>
      <c r="E89" s="51">
        <f t="shared" si="26"/>
        <v>0</v>
      </c>
      <c r="F89" s="46"/>
    </row>
    <row r="90" spans="1:25" ht="13.8" thickTop="1" x14ac:dyDescent="0.25">
      <c r="A90" s="44"/>
      <c r="B90" s="45"/>
      <c r="C90" s="45"/>
      <c r="D90" s="45"/>
      <c r="E90" s="49">
        <f>E89-X77</f>
        <v>0</v>
      </c>
      <c r="F90" s="52" t="s">
        <v>86</v>
      </c>
    </row>
    <row r="91" spans="1:25" ht="13.8" thickBot="1" x14ac:dyDescent="0.3">
      <c r="A91" s="53"/>
      <c r="B91" s="54"/>
      <c r="C91" s="54"/>
      <c r="D91" s="54"/>
      <c r="E91" s="54"/>
      <c r="F91" s="55"/>
    </row>
    <row r="92" spans="1:25" x14ac:dyDescent="0.25">
      <c r="A92" s="45"/>
      <c r="B92" s="257"/>
      <c r="C92" s="45"/>
      <c r="D92" s="45"/>
      <c r="E92" s="45"/>
      <c r="F92" s="45"/>
    </row>
    <row r="93" spans="1:25" ht="13.8" thickBot="1" x14ac:dyDescent="0.3"/>
    <row r="94" spans="1:25" ht="81.75" customHeight="1" x14ac:dyDescent="0.25">
      <c r="A94" s="359" t="s">
        <v>83</v>
      </c>
      <c r="B94" s="360"/>
      <c r="C94" s="360"/>
      <c r="D94" s="360"/>
      <c r="E94" s="360"/>
      <c r="F94" s="360"/>
      <c r="G94" s="360"/>
      <c r="H94" s="361"/>
      <c r="I94" s="36"/>
      <c r="J94" s="36"/>
      <c r="K94" s="39"/>
      <c r="L94" s="39"/>
      <c r="M94" s="37"/>
      <c r="N94" s="37"/>
      <c r="O94" s="37"/>
      <c r="P94" s="37"/>
      <c r="Q94" s="37"/>
      <c r="R94" s="37"/>
      <c r="S94" s="37"/>
      <c r="T94" s="37"/>
      <c r="U94" s="37"/>
      <c r="V94" s="37"/>
      <c r="W94" s="37"/>
      <c r="X94" s="37"/>
      <c r="Y94" s="1"/>
    </row>
    <row r="95" spans="1:25" ht="45.75" customHeight="1" thickBot="1" x14ac:dyDescent="0.3">
      <c r="A95" s="362" t="s">
        <v>84</v>
      </c>
      <c r="B95" s="363"/>
      <c r="C95" s="363"/>
      <c r="D95" s="363"/>
      <c r="E95" s="363"/>
      <c r="F95" s="363"/>
      <c r="G95" s="363"/>
      <c r="H95" s="364"/>
      <c r="I95" s="40"/>
      <c r="J95" s="40"/>
      <c r="K95" s="40"/>
      <c r="L95" s="40"/>
      <c r="M95" s="37"/>
      <c r="N95" s="37"/>
      <c r="O95" s="37"/>
      <c r="P95" s="37"/>
      <c r="Q95" s="37"/>
      <c r="R95" s="37"/>
      <c r="S95" s="37"/>
      <c r="T95" s="37"/>
      <c r="U95" s="37"/>
      <c r="V95" s="37"/>
      <c r="W95" s="37"/>
      <c r="X95" s="37"/>
      <c r="Y95" s="1"/>
    </row>
    <row r="96" spans="1:25" x14ac:dyDescent="0.25">
      <c r="G96" s="56"/>
    </row>
    <row r="97" spans="7:7" x14ac:dyDescent="0.25">
      <c r="G97" s="56"/>
    </row>
    <row r="98" spans="7:7" x14ac:dyDescent="0.25">
      <c r="G98" s="56"/>
    </row>
    <row r="99" spans="7:7" x14ac:dyDescent="0.25">
      <c r="G99" s="56"/>
    </row>
    <row r="100" spans="7:7" x14ac:dyDescent="0.25">
      <c r="G100" s="56"/>
    </row>
    <row r="101" spans="7:7" x14ac:dyDescent="0.25">
      <c r="G101" s="56"/>
    </row>
    <row r="102" spans="7:7" x14ac:dyDescent="0.25">
      <c r="G102" s="56"/>
    </row>
    <row r="103" spans="7:7" x14ac:dyDescent="0.25">
      <c r="G103" s="56"/>
    </row>
    <row r="104" spans="7:7" x14ac:dyDescent="0.25">
      <c r="G104" s="56"/>
    </row>
  </sheetData>
  <mergeCells count="10">
    <mergeCell ref="V28:Y28"/>
    <mergeCell ref="A94:H94"/>
    <mergeCell ref="A95:H95"/>
    <mergeCell ref="A5:E5"/>
    <mergeCell ref="A1:H1"/>
    <mergeCell ref="G5:K5"/>
    <mergeCell ref="M28:P28"/>
    <mergeCell ref="R28:U28"/>
    <mergeCell ref="A16:E16"/>
    <mergeCell ref="G16:K16"/>
  </mergeCells>
  <dataValidations disablePrompts="1" count="1">
    <dataValidation type="list" allowBlank="1" showInputMessage="1" showErrorMessage="1" sqref="WVE983031:WVE983032 B65527:B65528 IS65527:IS65528 SO65527:SO65528 ACK65527:ACK65528 AMG65527:AMG65528 AWC65527:AWC65528 BFY65527:BFY65528 BPU65527:BPU65528 BZQ65527:BZQ65528 CJM65527:CJM65528 CTI65527:CTI65528 DDE65527:DDE65528 DNA65527:DNA65528 DWW65527:DWW65528 EGS65527:EGS65528 EQO65527:EQO65528 FAK65527:FAK65528 FKG65527:FKG65528 FUC65527:FUC65528 GDY65527:GDY65528 GNU65527:GNU65528 GXQ65527:GXQ65528 HHM65527:HHM65528 HRI65527:HRI65528 IBE65527:IBE65528 ILA65527:ILA65528 IUW65527:IUW65528 JES65527:JES65528 JOO65527:JOO65528 JYK65527:JYK65528 KIG65527:KIG65528 KSC65527:KSC65528 LBY65527:LBY65528 LLU65527:LLU65528 LVQ65527:LVQ65528 MFM65527:MFM65528 MPI65527:MPI65528 MZE65527:MZE65528 NJA65527:NJA65528 NSW65527:NSW65528 OCS65527:OCS65528 OMO65527:OMO65528 OWK65527:OWK65528 PGG65527:PGG65528 PQC65527:PQC65528 PZY65527:PZY65528 QJU65527:QJU65528 QTQ65527:QTQ65528 RDM65527:RDM65528 RNI65527:RNI65528 RXE65527:RXE65528 SHA65527:SHA65528 SQW65527:SQW65528 TAS65527:TAS65528 TKO65527:TKO65528 TUK65527:TUK65528 UEG65527:UEG65528 UOC65527:UOC65528 UXY65527:UXY65528 VHU65527:VHU65528 VRQ65527:VRQ65528 WBM65527:WBM65528 WLI65527:WLI65528 WVE65527:WVE65528 B131063:B131064 IS131063:IS131064 SO131063:SO131064 ACK131063:ACK131064 AMG131063:AMG131064 AWC131063:AWC131064 BFY131063:BFY131064 BPU131063:BPU131064 BZQ131063:BZQ131064 CJM131063:CJM131064 CTI131063:CTI131064 DDE131063:DDE131064 DNA131063:DNA131064 DWW131063:DWW131064 EGS131063:EGS131064 EQO131063:EQO131064 FAK131063:FAK131064 FKG131063:FKG131064 FUC131063:FUC131064 GDY131063:GDY131064 GNU131063:GNU131064 GXQ131063:GXQ131064 HHM131063:HHM131064 HRI131063:HRI131064 IBE131063:IBE131064 ILA131063:ILA131064 IUW131063:IUW131064 JES131063:JES131064 JOO131063:JOO131064 JYK131063:JYK131064 KIG131063:KIG131064 KSC131063:KSC131064 LBY131063:LBY131064 LLU131063:LLU131064 LVQ131063:LVQ131064 MFM131063:MFM131064 MPI131063:MPI131064 MZE131063:MZE131064 NJA131063:NJA131064 NSW131063:NSW131064 OCS131063:OCS131064 OMO131063:OMO131064 OWK131063:OWK131064 PGG131063:PGG131064 PQC131063:PQC131064 PZY131063:PZY131064 QJU131063:QJU131064 QTQ131063:QTQ131064 RDM131063:RDM131064 RNI131063:RNI131064 RXE131063:RXE131064 SHA131063:SHA131064 SQW131063:SQW131064 TAS131063:TAS131064 TKO131063:TKO131064 TUK131063:TUK131064 UEG131063:UEG131064 UOC131063:UOC131064 UXY131063:UXY131064 VHU131063:VHU131064 VRQ131063:VRQ131064 WBM131063:WBM131064 WLI131063:WLI131064 WVE131063:WVE131064 B196599:B196600 IS196599:IS196600 SO196599:SO196600 ACK196599:ACK196600 AMG196599:AMG196600 AWC196599:AWC196600 BFY196599:BFY196600 BPU196599:BPU196600 BZQ196599:BZQ196600 CJM196599:CJM196600 CTI196599:CTI196600 DDE196599:DDE196600 DNA196599:DNA196600 DWW196599:DWW196600 EGS196599:EGS196600 EQO196599:EQO196600 FAK196599:FAK196600 FKG196599:FKG196600 FUC196599:FUC196600 GDY196599:GDY196600 GNU196599:GNU196600 GXQ196599:GXQ196600 HHM196599:HHM196600 HRI196599:HRI196600 IBE196599:IBE196600 ILA196599:ILA196600 IUW196599:IUW196600 JES196599:JES196600 JOO196599:JOO196600 JYK196599:JYK196600 KIG196599:KIG196600 KSC196599:KSC196600 LBY196599:LBY196600 LLU196599:LLU196600 LVQ196599:LVQ196600 MFM196599:MFM196600 MPI196599:MPI196600 MZE196599:MZE196600 NJA196599:NJA196600 NSW196599:NSW196600 OCS196599:OCS196600 OMO196599:OMO196600 OWK196599:OWK196600 PGG196599:PGG196600 PQC196599:PQC196600 PZY196599:PZY196600 QJU196599:QJU196600 QTQ196599:QTQ196600 RDM196599:RDM196600 RNI196599:RNI196600 RXE196599:RXE196600 SHA196599:SHA196600 SQW196599:SQW196600 TAS196599:TAS196600 TKO196599:TKO196600 TUK196599:TUK196600 UEG196599:UEG196600 UOC196599:UOC196600 UXY196599:UXY196600 VHU196599:VHU196600 VRQ196599:VRQ196600 WBM196599:WBM196600 WLI196599:WLI196600 WVE196599:WVE196600 B262135:B262136 IS262135:IS262136 SO262135:SO262136 ACK262135:ACK262136 AMG262135:AMG262136 AWC262135:AWC262136 BFY262135:BFY262136 BPU262135:BPU262136 BZQ262135:BZQ262136 CJM262135:CJM262136 CTI262135:CTI262136 DDE262135:DDE262136 DNA262135:DNA262136 DWW262135:DWW262136 EGS262135:EGS262136 EQO262135:EQO262136 FAK262135:FAK262136 FKG262135:FKG262136 FUC262135:FUC262136 GDY262135:GDY262136 GNU262135:GNU262136 GXQ262135:GXQ262136 HHM262135:HHM262136 HRI262135:HRI262136 IBE262135:IBE262136 ILA262135:ILA262136 IUW262135:IUW262136 JES262135:JES262136 JOO262135:JOO262136 JYK262135:JYK262136 KIG262135:KIG262136 KSC262135:KSC262136 LBY262135:LBY262136 LLU262135:LLU262136 LVQ262135:LVQ262136 MFM262135:MFM262136 MPI262135:MPI262136 MZE262135:MZE262136 NJA262135:NJA262136 NSW262135:NSW262136 OCS262135:OCS262136 OMO262135:OMO262136 OWK262135:OWK262136 PGG262135:PGG262136 PQC262135:PQC262136 PZY262135:PZY262136 QJU262135:QJU262136 QTQ262135:QTQ262136 RDM262135:RDM262136 RNI262135:RNI262136 RXE262135:RXE262136 SHA262135:SHA262136 SQW262135:SQW262136 TAS262135:TAS262136 TKO262135:TKO262136 TUK262135:TUK262136 UEG262135:UEG262136 UOC262135:UOC262136 UXY262135:UXY262136 VHU262135:VHU262136 VRQ262135:VRQ262136 WBM262135:WBM262136 WLI262135:WLI262136 WVE262135:WVE262136 B327671:B327672 IS327671:IS327672 SO327671:SO327672 ACK327671:ACK327672 AMG327671:AMG327672 AWC327671:AWC327672 BFY327671:BFY327672 BPU327671:BPU327672 BZQ327671:BZQ327672 CJM327671:CJM327672 CTI327671:CTI327672 DDE327671:DDE327672 DNA327671:DNA327672 DWW327671:DWW327672 EGS327671:EGS327672 EQO327671:EQO327672 FAK327671:FAK327672 FKG327671:FKG327672 FUC327671:FUC327672 GDY327671:GDY327672 GNU327671:GNU327672 GXQ327671:GXQ327672 HHM327671:HHM327672 HRI327671:HRI327672 IBE327671:IBE327672 ILA327671:ILA327672 IUW327671:IUW327672 JES327671:JES327672 JOO327671:JOO327672 JYK327671:JYK327672 KIG327671:KIG327672 KSC327671:KSC327672 LBY327671:LBY327672 LLU327671:LLU327672 LVQ327671:LVQ327672 MFM327671:MFM327672 MPI327671:MPI327672 MZE327671:MZE327672 NJA327671:NJA327672 NSW327671:NSW327672 OCS327671:OCS327672 OMO327671:OMO327672 OWK327671:OWK327672 PGG327671:PGG327672 PQC327671:PQC327672 PZY327671:PZY327672 QJU327671:QJU327672 QTQ327671:QTQ327672 RDM327671:RDM327672 RNI327671:RNI327672 RXE327671:RXE327672 SHA327671:SHA327672 SQW327671:SQW327672 TAS327671:TAS327672 TKO327671:TKO327672 TUK327671:TUK327672 UEG327671:UEG327672 UOC327671:UOC327672 UXY327671:UXY327672 VHU327671:VHU327672 VRQ327671:VRQ327672 WBM327671:WBM327672 WLI327671:WLI327672 WVE327671:WVE327672 B393207:B393208 IS393207:IS393208 SO393207:SO393208 ACK393207:ACK393208 AMG393207:AMG393208 AWC393207:AWC393208 BFY393207:BFY393208 BPU393207:BPU393208 BZQ393207:BZQ393208 CJM393207:CJM393208 CTI393207:CTI393208 DDE393207:DDE393208 DNA393207:DNA393208 DWW393207:DWW393208 EGS393207:EGS393208 EQO393207:EQO393208 FAK393207:FAK393208 FKG393207:FKG393208 FUC393207:FUC393208 GDY393207:GDY393208 GNU393207:GNU393208 GXQ393207:GXQ393208 HHM393207:HHM393208 HRI393207:HRI393208 IBE393207:IBE393208 ILA393207:ILA393208 IUW393207:IUW393208 JES393207:JES393208 JOO393207:JOO393208 JYK393207:JYK393208 KIG393207:KIG393208 KSC393207:KSC393208 LBY393207:LBY393208 LLU393207:LLU393208 LVQ393207:LVQ393208 MFM393207:MFM393208 MPI393207:MPI393208 MZE393207:MZE393208 NJA393207:NJA393208 NSW393207:NSW393208 OCS393207:OCS393208 OMO393207:OMO393208 OWK393207:OWK393208 PGG393207:PGG393208 PQC393207:PQC393208 PZY393207:PZY393208 QJU393207:QJU393208 QTQ393207:QTQ393208 RDM393207:RDM393208 RNI393207:RNI393208 RXE393207:RXE393208 SHA393207:SHA393208 SQW393207:SQW393208 TAS393207:TAS393208 TKO393207:TKO393208 TUK393207:TUK393208 UEG393207:UEG393208 UOC393207:UOC393208 UXY393207:UXY393208 VHU393207:VHU393208 VRQ393207:VRQ393208 WBM393207:WBM393208 WLI393207:WLI393208 WVE393207:WVE393208 B458743:B458744 IS458743:IS458744 SO458743:SO458744 ACK458743:ACK458744 AMG458743:AMG458744 AWC458743:AWC458744 BFY458743:BFY458744 BPU458743:BPU458744 BZQ458743:BZQ458744 CJM458743:CJM458744 CTI458743:CTI458744 DDE458743:DDE458744 DNA458743:DNA458744 DWW458743:DWW458744 EGS458743:EGS458744 EQO458743:EQO458744 FAK458743:FAK458744 FKG458743:FKG458744 FUC458743:FUC458744 GDY458743:GDY458744 GNU458743:GNU458744 GXQ458743:GXQ458744 HHM458743:HHM458744 HRI458743:HRI458744 IBE458743:IBE458744 ILA458743:ILA458744 IUW458743:IUW458744 JES458743:JES458744 JOO458743:JOO458744 JYK458743:JYK458744 KIG458743:KIG458744 KSC458743:KSC458744 LBY458743:LBY458744 LLU458743:LLU458744 LVQ458743:LVQ458744 MFM458743:MFM458744 MPI458743:MPI458744 MZE458743:MZE458744 NJA458743:NJA458744 NSW458743:NSW458744 OCS458743:OCS458744 OMO458743:OMO458744 OWK458743:OWK458744 PGG458743:PGG458744 PQC458743:PQC458744 PZY458743:PZY458744 QJU458743:QJU458744 QTQ458743:QTQ458744 RDM458743:RDM458744 RNI458743:RNI458744 RXE458743:RXE458744 SHA458743:SHA458744 SQW458743:SQW458744 TAS458743:TAS458744 TKO458743:TKO458744 TUK458743:TUK458744 UEG458743:UEG458744 UOC458743:UOC458744 UXY458743:UXY458744 VHU458743:VHU458744 VRQ458743:VRQ458744 WBM458743:WBM458744 WLI458743:WLI458744 WVE458743:WVE458744 B524279:B524280 IS524279:IS524280 SO524279:SO524280 ACK524279:ACK524280 AMG524279:AMG524280 AWC524279:AWC524280 BFY524279:BFY524280 BPU524279:BPU524280 BZQ524279:BZQ524280 CJM524279:CJM524280 CTI524279:CTI524280 DDE524279:DDE524280 DNA524279:DNA524280 DWW524279:DWW524280 EGS524279:EGS524280 EQO524279:EQO524280 FAK524279:FAK524280 FKG524279:FKG524280 FUC524279:FUC524280 GDY524279:GDY524280 GNU524279:GNU524280 GXQ524279:GXQ524280 HHM524279:HHM524280 HRI524279:HRI524280 IBE524279:IBE524280 ILA524279:ILA524280 IUW524279:IUW524280 JES524279:JES524280 JOO524279:JOO524280 JYK524279:JYK524280 KIG524279:KIG524280 KSC524279:KSC524280 LBY524279:LBY524280 LLU524279:LLU524280 LVQ524279:LVQ524280 MFM524279:MFM524280 MPI524279:MPI524280 MZE524279:MZE524280 NJA524279:NJA524280 NSW524279:NSW524280 OCS524279:OCS524280 OMO524279:OMO524280 OWK524279:OWK524280 PGG524279:PGG524280 PQC524279:PQC524280 PZY524279:PZY524280 QJU524279:QJU524280 QTQ524279:QTQ524280 RDM524279:RDM524280 RNI524279:RNI524280 RXE524279:RXE524280 SHA524279:SHA524280 SQW524279:SQW524280 TAS524279:TAS524280 TKO524279:TKO524280 TUK524279:TUK524280 UEG524279:UEG524280 UOC524279:UOC524280 UXY524279:UXY524280 VHU524279:VHU524280 VRQ524279:VRQ524280 WBM524279:WBM524280 WLI524279:WLI524280 WVE524279:WVE524280 B589815:B589816 IS589815:IS589816 SO589815:SO589816 ACK589815:ACK589816 AMG589815:AMG589816 AWC589815:AWC589816 BFY589815:BFY589816 BPU589815:BPU589816 BZQ589815:BZQ589816 CJM589815:CJM589816 CTI589815:CTI589816 DDE589815:DDE589816 DNA589815:DNA589816 DWW589815:DWW589816 EGS589815:EGS589816 EQO589815:EQO589816 FAK589815:FAK589816 FKG589815:FKG589816 FUC589815:FUC589816 GDY589815:GDY589816 GNU589815:GNU589816 GXQ589815:GXQ589816 HHM589815:HHM589816 HRI589815:HRI589816 IBE589815:IBE589816 ILA589815:ILA589816 IUW589815:IUW589816 JES589815:JES589816 JOO589815:JOO589816 JYK589815:JYK589816 KIG589815:KIG589816 KSC589815:KSC589816 LBY589815:LBY589816 LLU589815:LLU589816 LVQ589815:LVQ589816 MFM589815:MFM589816 MPI589815:MPI589816 MZE589815:MZE589816 NJA589815:NJA589816 NSW589815:NSW589816 OCS589815:OCS589816 OMO589815:OMO589816 OWK589815:OWK589816 PGG589815:PGG589816 PQC589815:PQC589816 PZY589815:PZY589816 QJU589815:QJU589816 QTQ589815:QTQ589816 RDM589815:RDM589816 RNI589815:RNI589816 RXE589815:RXE589816 SHA589815:SHA589816 SQW589815:SQW589816 TAS589815:TAS589816 TKO589815:TKO589816 TUK589815:TUK589816 UEG589815:UEG589816 UOC589815:UOC589816 UXY589815:UXY589816 VHU589815:VHU589816 VRQ589815:VRQ589816 WBM589815:WBM589816 WLI589815:WLI589816 WVE589815:WVE589816 B655351:B655352 IS655351:IS655352 SO655351:SO655352 ACK655351:ACK655352 AMG655351:AMG655352 AWC655351:AWC655352 BFY655351:BFY655352 BPU655351:BPU655352 BZQ655351:BZQ655352 CJM655351:CJM655352 CTI655351:CTI655352 DDE655351:DDE655352 DNA655351:DNA655352 DWW655351:DWW655352 EGS655351:EGS655352 EQO655351:EQO655352 FAK655351:FAK655352 FKG655351:FKG655352 FUC655351:FUC655352 GDY655351:GDY655352 GNU655351:GNU655352 GXQ655351:GXQ655352 HHM655351:HHM655352 HRI655351:HRI655352 IBE655351:IBE655352 ILA655351:ILA655352 IUW655351:IUW655352 JES655351:JES655352 JOO655351:JOO655352 JYK655351:JYK655352 KIG655351:KIG655352 KSC655351:KSC655352 LBY655351:LBY655352 LLU655351:LLU655352 LVQ655351:LVQ655352 MFM655351:MFM655352 MPI655351:MPI655352 MZE655351:MZE655352 NJA655351:NJA655352 NSW655351:NSW655352 OCS655351:OCS655352 OMO655351:OMO655352 OWK655351:OWK655352 PGG655351:PGG655352 PQC655351:PQC655352 PZY655351:PZY655352 QJU655351:QJU655352 QTQ655351:QTQ655352 RDM655351:RDM655352 RNI655351:RNI655352 RXE655351:RXE655352 SHA655351:SHA655352 SQW655351:SQW655352 TAS655351:TAS655352 TKO655351:TKO655352 TUK655351:TUK655352 UEG655351:UEG655352 UOC655351:UOC655352 UXY655351:UXY655352 VHU655351:VHU655352 VRQ655351:VRQ655352 WBM655351:WBM655352 WLI655351:WLI655352 WVE655351:WVE655352 B720887:B720888 IS720887:IS720888 SO720887:SO720888 ACK720887:ACK720888 AMG720887:AMG720888 AWC720887:AWC720888 BFY720887:BFY720888 BPU720887:BPU720888 BZQ720887:BZQ720888 CJM720887:CJM720888 CTI720887:CTI720888 DDE720887:DDE720888 DNA720887:DNA720888 DWW720887:DWW720888 EGS720887:EGS720888 EQO720887:EQO720888 FAK720887:FAK720888 FKG720887:FKG720888 FUC720887:FUC720888 GDY720887:GDY720888 GNU720887:GNU720888 GXQ720887:GXQ720888 HHM720887:HHM720888 HRI720887:HRI720888 IBE720887:IBE720888 ILA720887:ILA720888 IUW720887:IUW720888 JES720887:JES720888 JOO720887:JOO720888 JYK720887:JYK720888 KIG720887:KIG720888 KSC720887:KSC720888 LBY720887:LBY720888 LLU720887:LLU720888 LVQ720887:LVQ720888 MFM720887:MFM720888 MPI720887:MPI720888 MZE720887:MZE720888 NJA720887:NJA720888 NSW720887:NSW720888 OCS720887:OCS720888 OMO720887:OMO720888 OWK720887:OWK720888 PGG720887:PGG720888 PQC720887:PQC720888 PZY720887:PZY720888 QJU720887:QJU720888 QTQ720887:QTQ720888 RDM720887:RDM720888 RNI720887:RNI720888 RXE720887:RXE720888 SHA720887:SHA720888 SQW720887:SQW720888 TAS720887:TAS720888 TKO720887:TKO720888 TUK720887:TUK720888 UEG720887:UEG720888 UOC720887:UOC720888 UXY720887:UXY720888 VHU720887:VHU720888 VRQ720887:VRQ720888 WBM720887:WBM720888 WLI720887:WLI720888 WVE720887:WVE720888 B786423:B786424 IS786423:IS786424 SO786423:SO786424 ACK786423:ACK786424 AMG786423:AMG786424 AWC786423:AWC786424 BFY786423:BFY786424 BPU786423:BPU786424 BZQ786423:BZQ786424 CJM786423:CJM786424 CTI786423:CTI786424 DDE786423:DDE786424 DNA786423:DNA786424 DWW786423:DWW786424 EGS786423:EGS786424 EQO786423:EQO786424 FAK786423:FAK786424 FKG786423:FKG786424 FUC786423:FUC786424 GDY786423:GDY786424 GNU786423:GNU786424 GXQ786423:GXQ786424 HHM786423:HHM786424 HRI786423:HRI786424 IBE786423:IBE786424 ILA786423:ILA786424 IUW786423:IUW786424 JES786423:JES786424 JOO786423:JOO786424 JYK786423:JYK786424 KIG786423:KIG786424 KSC786423:KSC786424 LBY786423:LBY786424 LLU786423:LLU786424 LVQ786423:LVQ786424 MFM786423:MFM786424 MPI786423:MPI786424 MZE786423:MZE786424 NJA786423:NJA786424 NSW786423:NSW786424 OCS786423:OCS786424 OMO786423:OMO786424 OWK786423:OWK786424 PGG786423:PGG786424 PQC786423:PQC786424 PZY786423:PZY786424 QJU786423:QJU786424 QTQ786423:QTQ786424 RDM786423:RDM786424 RNI786423:RNI786424 RXE786423:RXE786424 SHA786423:SHA786424 SQW786423:SQW786424 TAS786423:TAS786424 TKO786423:TKO786424 TUK786423:TUK786424 UEG786423:UEG786424 UOC786423:UOC786424 UXY786423:UXY786424 VHU786423:VHU786424 VRQ786423:VRQ786424 WBM786423:WBM786424 WLI786423:WLI786424 WVE786423:WVE786424 B851959:B851960 IS851959:IS851960 SO851959:SO851960 ACK851959:ACK851960 AMG851959:AMG851960 AWC851959:AWC851960 BFY851959:BFY851960 BPU851959:BPU851960 BZQ851959:BZQ851960 CJM851959:CJM851960 CTI851959:CTI851960 DDE851959:DDE851960 DNA851959:DNA851960 DWW851959:DWW851960 EGS851959:EGS851960 EQO851959:EQO851960 FAK851959:FAK851960 FKG851959:FKG851960 FUC851959:FUC851960 GDY851959:GDY851960 GNU851959:GNU851960 GXQ851959:GXQ851960 HHM851959:HHM851960 HRI851959:HRI851960 IBE851959:IBE851960 ILA851959:ILA851960 IUW851959:IUW851960 JES851959:JES851960 JOO851959:JOO851960 JYK851959:JYK851960 KIG851959:KIG851960 KSC851959:KSC851960 LBY851959:LBY851960 LLU851959:LLU851960 LVQ851959:LVQ851960 MFM851959:MFM851960 MPI851959:MPI851960 MZE851959:MZE851960 NJA851959:NJA851960 NSW851959:NSW851960 OCS851959:OCS851960 OMO851959:OMO851960 OWK851959:OWK851960 PGG851959:PGG851960 PQC851959:PQC851960 PZY851959:PZY851960 QJU851959:QJU851960 QTQ851959:QTQ851960 RDM851959:RDM851960 RNI851959:RNI851960 RXE851959:RXE851960 SHA851959:SHA851960 SQW851959:SQW851960 TAS851959:TAS851960 TKO851959:TKO851960 TUK851959:TUK851960 UEG851959:UEG851960 UOC851959:UOC851960 UXY851959:UXY851960 VHU851959:VHU851960 VRQ851959:VRQ851960 WBM851959:WBM851960 WLI851959:WLI851960 WVE851959:WVE851960 B917495:B917496 IS917495:IS917496 SO917495:SO917496 ACK917495:ACK917496 AMG917495:AMG917496 AWC917495:AWC917496 BFY917495:BFY917496 BPU917495:BPU917496 BZQ917495:BZQ917496 CJM917495:CJM917496 CTI917495:CTI917496 DDE917495:DDE917496 DNA917495:DNA917496 DWW917495:DWW917496 EGS917495:EGS917496 EQO917495:EQO917496 FAK917495:FAK917496 FKG917495:FKG917496 FUC917495:FUC917496 GDY917495:GDY917496 GNU917495:GNU917496 GXQ917495:GXQ917496 HHM917495:HHM917496 HRI917495:HRI917496 IBE917495:IBE917496 ILA917495:ILA917496 IUW917495:IUW917496 JES917495:JES917496 JOO917495:JOO917496 JYK917495:JYK917496 KIG917495:KIG917496 KSC917495:KSC917496 LBY917495:LBY917496 LLU917495:LLU917496 LVQ917495:LVQ917496 MFM917495:MFM917496 MPI917495:MPI917496 MZE917495:MZE917496 NJA917495:NJA917496 NSW917495:NSW917496 OCS917495:OCS917496 OMO917495:OMO917496 OWK917495:OWK917496 PGG917495:PGG917496 PQC917495:PQC917496 PZY917495:PZY917496 QJU917495:QJU917496 QTQ917495:QTQ917496 RDM917495:RDM917496 RNI917495:RNI917496 RXE917495:RXE917496 SHA917495:SHA917496 SQW917495:SQW917496 TAS917495:TAS917496 TKO917495:TKO917496 TUK917495:TUK917496 UEG917495:UEG917496 UOC917495:UOC917496 UXY917495:UXY917496 VHU917495:VHU917496 VRQ917495:VRQ917496 WBM917495:WBM917496 WLI917495:WLI917496 WVE917495:WVE917496 B983031:B983032 IS983031:IS983032 SO983031:SO983032 ACK983031:ACK983032 AMG983031:AMG983032 AWC983031:AWC983032 BFY983031:BFY983032 BPU983031:BPU983032 BZQ983031:BZQ983032 CJM983031:CJM983032 CTI983031:CTI983032 DDE983031:DDE983032 DNA983031:DNA983032 DWW983031:DWW983032 EGS983031:EGS983032 EQO983031:EQO983032 FAK983031:FAK983032 FKG983031:FKG983032 FUC983031:FUC983032 GDY983031:GDY983032 GNU983031:GNU983032 GXQ983031:GXQ983032 HHM983031:HHM983032 HRI983031:HRI983032 IBE983031:IBE983032 ILA983031:ILA983032 IUW983031:IUW983032 JES983031:JES983032 JOO983031:JOO983032 JYK983031:JYK983032 KIG983031:KIG983032 KSC983031:KSC983032 LBY983031:LBY983032 LLU983031:LLU983032 LVQ983031:LVQ983032 MFM983031:MFM983032 MPI983031:MPI983032 MZE983031:MZE983032 NJA983031:NJA983032 NSW983031:NSW983032 OCS983031:OCS983032 OMO983031:OMO983032 OWK983031:OWK983032 PGG983031:PGG983032 PQC983031:PQC983032 PZY983031:PZY983032 QJU983031:QJU983032 QTQ983031:QTQ983032 RDM983031:RDM983032 RNI983031:RNI983032 RXE983031:RXE983032 SHA983031:SHA983032 SQW983031:SQW983032 TAS983031:TAS983032 TKO983031:TKO983032 TUK983031:TUK983032 UEG983031:UEG983032 UOC983031:UOC983032 UXY983031:UXY983032 VHU983031:VHU983032 VRQ983031:VRQ983032 WBM983031:WBM983032 WLI983031:WLI983032">
      <formula1>shareholders</formula1>
    </dataValidation>
  </dataValidations>
  <pageMargins left="0.75" right="0.75" top="1" bottom="1" header="0.5" footer="0.5"/>
  <pageSetup scale="32" fitToHeight="0" orientation="landscape" r:id="rId1"/>
  <headerFooter alignWithMargins="0">
    <oddFooter>&amp;L&amp;D  &amp;T&amp;C&amp;P&amp;R&amp;F</oddFooter>
  </headerFooter>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96"/>
  <sheetViews>
    <sheetView zoomScale="90" zoomScaleNormal="90" zoomScalePageLayoutView="50" workbookViewId="0">
      <selection activeCell="D1" sqref="D1"/>
    </sheetView>
  </sheetViews>
  <sheetFormatPr defaultRowHeight="13.2" x14ac:dyDescent="0.25"/>
  <cols>
    <col min="1" max="1" width="38.44140625" customWidth="1"/>
    <col min="2" max="2" width="15" style="157" bestFit="1" customWidth="1"/>
    <col min="3" max="3" width="3.5546875" customWidth="1"/>
    <col min="4" max="4" width="40.5546875" bestFit="1" customWidth="1"/>
    <col min="5" max="5" width="16.44140625" customWidth="1"/>
    <col min="6" max="6" width="12.44140625" bestFit="1" customWidth="1"/>
    <col min="7" max="7" width="40.44140625" customWidth="1"/>
    <col min="8" max="8" width="15.6640625" bestFit="1" customWidth="1"/>
    <col min="9" max="9" width="15" bestFit="1" customWidth="1"/>
    <col min="10" max="10" width="7.5546875" customWidth="1"/>
    <col min="11" max="11" width="8.109375" customWidth="1"/>
    <col min="12" max="12" width="11.109375" customWidth="1"/>
    <col min="14" max="14" width="11.109375" bestFit="1" customWidth="1"/>
  </cols>
  <sheetData>
    <row r="1" spans="1:10" ht="17.399999999999999" x14ac:dyDescent="0.25">
      <c r="A1" s="98" t="s">
        <v>149</v>
      </c>
    </row>
    <row r="2" spans="1:10" ht="17.399999999999999" x14ac:dyDescent="0.25">
      <c r="A2" s="98"/>
    </row>
    <row r="3" spans="1:10" ht="34.5" customHeight="1" x14ac:dyDescent="0.25">
      <c r="A3" s="367" t="s">
        <v>223</v>
      </c>
      <c r="B3" s="367"/>
      <c r="C3" s="367"/>
      <c r="D3" s="367"/>
      <c r="E3" s="367"/>
      <c r="F3" s="367"/>
      <c r="G3" s="367"/>
      <c r="H3" s="367"/>
      <c r="I3" s="225"/>
      <c r="J3" s="225"/>
    </row>
    <row r="4" spans="1:10" x14ac:dyDescent="0.25">
      <c r="A4" s="222" t="s">
        <v>217</v>
      </c>
      <c r="B4" s="160"/>
      <c r="C4" s="3"/>
      <c r="D4" s="3"/>
      <c r="E4" s="3"/>
      <c r="F4" s="3"/>
      <c r="G4" s="3"/>
      <c r="H4" s="3"/>
    </row>
    <row r="5" spans="1:10" ht="13.8" thickBot="1" x14ac:dyDescent="0.3">
      <c r="D5" s="66"/>
    </row>
    <row r="6" spans="1:10" s="103" customFormat="1" x14ac:dyDescent="0.25">
      <c r="A6" s="186" t="s">
        <v>173</v>
      </c>
      <c r="B6" s="187"/>
      <c r="D6" s="186" t="s">
        <v>177</v>
      </c>
      <c r="E6" s="198"/>
      <c r="G6" s="171"/>
      <c r="H6" s="172"/>
    </row>
    <row r="7" spans="1:10" s="103" customFormat="1" x14ac:dyDescent="0.25">
      <c r="A7" s="188"/>
      <c r="B7" s="189"/>
      <c r="D7" s="199"/>
      <c r="E7" s="200"/>
      <c r="G7" s="173" t="s">
        <v>179</v>
      </c>
      <c r="H7" s="223" t="s">
        <v>219</v>
      </c>
    </row>
    <row r="8" spans="1:10" x14ac:dyDescent="0.25">
      <c r="A8" s="190" t="s">
        <v>154</v>
      </c>
      <c r="B8" s="191"/>
      <c r="D8" s="190" t="s">
        <v>131</v>
      </c>
      <c r="E8" s="201"/>
      <c r="G8" s="173"/>
      <c r="H8" s="223" t="s">
        <v>220</v>
      </c>
    </row>
    <row r="9" spans="1:10" x14ac:dyDescent="0.25">
      <c r="A9" s="192" t="s">
        <v>155</v>
      </c>
      <c r="B9" s="191">
        <f>'Investment Dec 2015'!F86+'Investment Dec 2015'!F87</f>
        <v>0</v>
      </c>
      <c r="D9" s="192" t="s">
        <v>155</v>
      </c>
      <c r="E9" s="191">
        <f>'Investment Dec 2015'!I77</f>
        <v>0</v>
      </c>
      <c r="G9" s="174" t="s">
        <v>154</v>
      </c>
      <c r="H9" s="175">
        <f>B24</f>
        <v>0</v>
      </c>
    </row>
    <row r="10" spans="1:10" x14ac:dyDescent="0.25">
      <c r="A10" s="192" t="s">
        <v>156</v>
      </c>
      <c r="B10" s="191">
        <f>'Investment - ISO'!E85+'Investment - ISO'!E86</f>
        <v>0</v>
      </c>
      <c r="D10" s="192" t="s">
        <v>156</v>
      </c>
      <c r="E10" s="191">
        <f>'Investment - ISO'!L75</f>
        <v>0</v>
      </c>
      <c r="G10" s="174" t="s">
        <v>158</v>
      </c>
      <c r="H10" s="175">
        <f>B41</f>
        <v>0</v>
      </c>
    </row>
    <row r="11" spans="1:10" x14ac:dyDescent="0.25">
      <c r="A11" s="193"/>
      <c r="B11" s="191"/>
      <c r="D11" s="193"/>
      <c r="E11" s="202"/>
      <c r="G11" s="174" t="s">
        <v>131</v>
      </c>
      <c r="H11" s="175">
        <f>E24</f>
        <v>0</v>
      </c>
      <c r="I11" s="226"/>
    </row>
    <row r="12" spans="1:10" x14ac:dyDescent="0.25">
      <c r="A12" s="192" t="s">
        <v>4</v>
      </c>
      <c r="B12" s="191">
        <f>SUM(B9:B11)</f>
        <v>0</v>
      </c>
      <c r="D12" s="192" t="s">
        <v>4</v>
      </c>
      <c r="E12" s="191">
        <f>SUM(E9:E11)</f>
        <v>0</v>
      </c>
      <c r="G12" s="174" t="s">
        <v>248</v>
      </c>
      <c r="H12" s="175">
        <f>E40</f>
        <v>0</v>
      </c>
    </row>
    <row r="13" spans="1:10" ht="26.4" x14ac:dyDescent="0.25">
      <c r="A13" s="193"/>
      <c r="B13" s="191"/>
      <c r="D13" s="193"/>
      <c r="E13" s="202"/>
      <c r="G13" s="176" t="s">
        <v>178</v>
      </c>
      <c r="H13" s="175">
        <f>E54</f>
        <v>0</v>
      </c>
    </row>
    <row r="14" spans="1:10" x14ac:dyDescent="0.25">
      <c r="A14" s="224" t="s">
        <v>150</v>
      </c>
      <c r="B14" s="191"/>
      <c r="D14" s="224" t="s">
        <v>150</v>
      </c>
      <c r="E14" s="191"/>
      <c r="G14" s="177"/>
      <c r="H14" s="178"/>
    </row>
    <row r="15" spans="1:10" ht="18" customHeight="1" thickBot="1" x14ac:dyDescent="0.3">
      <c r="A15" s="194" t="s">
        <v>159</v>
      </c>
      <c r="B15" s="208" t="s">
        <v>218</v>
      </c>
      <c r="C15" s="3"/>
      <c r="D15" s="194" t="s">
        <v>160</v>
      </c>
      <c r="E15" s="208" t="s">
        <v>218</v>
      </c>
      <c r="F15" s="103"/>
      <c r="G15" s="173" t="s">
        <v>225</v>
      </c>
      <c r="H15" s="179">
        <f>SUM(H9:H14)</f>
        <v>0</v>
      </c>
    </row>
    <row r="16" spans="1:10" ht="33" customHeight="1" thickTop="1" thickBot="1" x14ac:dyDescent="0.3">
      <c r="A16" s="209" t="s">
        <v>216</v>
      </c>
      <c r="B16" s="208" t="s">
        <v>218</v>
      </c>
      <c r="D16" s="209" t="s">
        <v>182</v>
      </c>
      <c r="E16" s="208" t="s">
        <v>218</v>
      </c>
      <c r="G16" s="180"/>
      <c r="H16" s="181"/>
    </row>
    <row r="17" spans="1:12" ht="18.75" customHeight="1" thickBot="1" x14ac:dyDescent="0.3">
      <c r="A17" s="194" t="s">
        <v>161</v>
      </c>
      <c r="B17" s="208"/>
      <c r="C17" s="3"/>
      <c r="D17" s="194" t="s">
        <v>175</v>
      </c>
      <c r="E17" s="84">
        <v>1.4500000000000001E-2</v>
      </c>
    </row>
    <row r="18" spans="1:12" ht="39.75" customHeight="1" x14ac:dyDescent="0.25">
      <c r="A18" s="194" t="s">
        <v>176</v>
      </c>
      <c r="B18" s="282"/>
      <c r="C18" s="3"/>
      <c r="D18" s="209" t="s">
        <v>183</v>
      </c>
      <c r="E18" s="208" t="s">
        <v>218</v>
      </c>
      <c r="G18" s="250" t="s">
        <v>231</v>
      </c>
      <c r="H18" s="251" t="s">
        <v>232</v>
      </c>
      <c r="I18" s="251" t="s">
        <v>233</v>
      </c>
      <c r="J18" s="241"/>
      <c r="K18" s="241"/>
      <c r="L18" s="172"/>
    </row>
    <row r="19" spans="1:12" ht="19.5" customHeight="1" x14ac:dyDescent="0.25">
      <c r="A19" s="193"/>
      <c r="B19" s="191"/>
      <c r="D19" s="194" t="s">
        <v>161</v>
      </c>
      <c r="E19" s="208"/>
      <c r="F19" s="3"/>
      <c r="G19" s="177" t="s">
        <v>227</v>
      </c>
      <c r="H19" s="242">
        <f>'Investment Dec 2015'!P79+'Investment - ISO'!R77</f>
        <v>0</v>
      </c>
      <c r="I19" s="243">
        <f>H19/'Investment Dec 2015'!C6</f>
        <v>0</v>
      </c>
      <c r="J19" s="244"/>
      <c r="K19" s="244"/>
      <c r="L19" s="178"/>
    </row>
    <row r="20" spans="1:12" x14ac:dyDescent="0.25">
      <c r="A20" s="193"/>
      <c r="B20" s="191"/>
      <c r="D20" s="194" t="s">
        <v>152</v>
      </c>
      <c r="E20" s="283">
        <f>B18</f>
        <v>0</v>
      </c>
      <c r="F20" s="3"/>
      <c r="G20" s="177" t="s">
        <v>228</v>
      </c>
      <c r="H20" s="242">
        <f>I20*'Investment Dec 2015'!C6</f>
        <v>0</v>
      </c>
      <c r="I20" s="258"/>
      <c r="J20" s="286" t="s">
        <v>247</v>
      </c>
      <c r="K20" s="244"/>
      <c r="L20" s="178"/>
    </row>
    <row r="21" spans="1:12" x14ac:dyDescent="0.25">
      <c r="A21" s="193"/>
      <c r="B21" s="191"/>
      <c r="D21" s="193"/>
      <c r="E21" s="191"/>
      <c r="G21" s="177" t="s">
        <v>238</v>
      </c>
      <c r="H21" s="242">
        <f>I21*'Investment Dec 2015'!C6</f>
        <v>0</v>
      </c>
      <c r="I21" s="258"/>
      <c r="J21" s="286" t="s">
        <v>247</v>
      </c>
      <c r="K21" s="244"/>
      <c r="L21" s="178"/>
    </row>
    <row r="22" spans="1:12" x14ac:dyDescent="0.25">
      <c r="A22" s="194" t="s">
        <v>157</v>
      </c>
      <c r="B22" s="195">
        <f>SUM(B15:B19)</f>
        <v>0</v>
      </c>
      <c r="D22" s="194" t="s">
        <v>157</v>
      </c>
      <c r="E22" s="195">
        <f>SUM(E15:E21)</f>
        <v>1.4500000000000001E-2</v>
      </c>
      <c r="G22" s="174" t="s">
        <v>250</v>
      </c>
      <c r="H22" s="242">
        <f>I22*'Investment Dec 2015'!C7</f>
        <v>0</v>
      </c>
      <c r="I22" s="258"/>
      <c r="J22" s="286" t="s">
        <v>247</v>
      </c>
      <c r="K22" s="244"/>
      <c r="L22" s="178"/>
    </row>
    <row r="23" spans="1:12" x14ac:dyDescent="0.25">
      <c r="A23" s="193"/>
      <c r="B23" s="191"/>
      <c r="D23" s="193"/>
      <c r="E23" s="202"/>
      <c r="G23" s="177" t="s">
        <v>229</v>
      </c>
      <c r="H23" s="245">
        <f>-H15</f>
        <v>0</v>
      </c>
      <c r="I23" s="243">
        <f>H23/'Investment Dec 2015'!C6</f>
        <v>0</v>
      </c>
      <c r="J23" s="244"/>
      <c r="K23" s="244"/>
      <c r="L23" s="178"/>
    </row>
    <row r="24" spans="1:12" ht="13.8" thickBot="1" x14ac:dyDescent="0.3">
      <c r="A24" s="188" t="s">
        <v>153</v>
      </c>
      <c r="B24" s="189">
        <f>B12*B22</f>
        <v>0</v>
      </c>
      <c r="D24" s="203" t="s">
        <v>153</v>
      </c>
      <c r="E24" s="204">
        <f>E12*E22</f>
        <v>0</v>
      </c>
      <c r="G24" s="177" t="s">
        <v>230</v>
      </c>
      <c r="H24" s="246">
        <f>SUM(H19:H23)</f>
        <v>0</v>
      </c>
      <c r="I24" s="247">
        <f>SUM(I19:I23)</f>
        <v>0</v>
      </c>
      <c r="J24" s="244"/>
      <c r="K24" s="244"/>
      <c r="L24" s="178"/>
    </row>
    <row r="25" spans="1:12" ht="14.4" thickTop="1" thickBot="1" x14ac:dyDescent="0.3">
      <c r="A25" s="193"/>
      <c r="B25" s="191"/>
      <c r="D25" s="194"/>
      <c r="E25" s="205"/>
      <c r="G25" s="180"/>
      <c r="H25" s="248"/>
      <c r="I25" s="249"/>
      <c r="J25" s="248"/>
      <c r="K25" s="248"/>
      <c r="L25" s="181"/>
    </row>
    <row r="26" spans="1:12" x14ac:dyDescent="0.25">
      <c r="A26" s="193"/>
      <c r="B26" s="191"/>
      <c r="D26" s="194"/>
      <c r="E26" s="205"/>
    </row>
    <row r="27" spans="1:12" x14ac:dyDescent="0.25">
      <c r="A27" s="190" t="s">
        <v>158</v>
      </c>
      <c r="B27" s="191"/>
      <c r="D27" s="284" t="s">
        <v>246</v>
      </c>
      <c r="E27" s="205"/>
      <c r="I27" s="240"/>
    </row>
    <row r="28" spans="1:12" x14ac:dyDescent="0.25">
      <c r="A28" s="192" t="s">
        <v>155</v>
      </c>
      <c r="B28" s="191">
        <f>'Investment Dec 2015'!F88</f>
        <v>0</v>
      </c>
      <c r="D28" s="194" t="s">
        <v>249</v>
      </c>
      <c r="E28" s="285">
        <f>H22</f>
        <v>0</v>
      </c>
      <c r="G28" t="s">
        <v>243</v>
      </c>
      <c r="H28" s="295"/>
      <c r="I28" s="287"/>
    </row>
    <row r="29" spans="1:12" ht="15" x14ac:dyDescent="0.4">
      <c r="A29" s="192" t="s">
        <v>156</v>
      </c>
      <c r="B29" s="191">
        <f>'Investment - ISO'!E87</f>
        <v>0</v>
      </c>
      <c r="D29" s="194"/>
      <c r="E29" s="191"/>
      <c r="G29" s="263" t="s">
        <v>242</v>
      </c>
      <c r="H29" s="296"/>
    </row>
    <row r="30" spans="1:12" x14ac:dyDescent="0.25">
      <c r="A30" s="193"/>
      <c r="B30" s="191"/>
      <c r="D30" s="224" t="s">
        <v>150</v>
      </c>
      <c r="E30" s="191"/>
      <c r="G30" s="279" t="s">
        <v>244</v>
      </c>
      <c r="H30" s="226">
        <f>SUM(H28:H29)</f>
        <v>0</v>
      </c>
      <c r="I30" s="226"/>
    </row>
    <row r="31" spans="1:12" x14ac:dyDescent="0.25">
      <c r="A31" s="192" t="s">
        <v>4</v>
      </c>
      <c r="B31" s="191">
        <f>SUM(B28:B30)</f>
        <v>0</v>
      </c>
      <c r="D31" s="194" t="s">
        <v>160</v>
      </c>
      <c r="E31" s="208" t="s">
        <v>218</v>
      </c>
      <c r="G31" s="279"/>
      <c r="H31" s="226"/>
      <c r="I31" s="226"/>
    </row>
    <row r="32" spans="1:12" ht="26.4" x14ac:dyDescent="0.25">
      <c r="A32" s="193"/>
      <c r="B32" s="191"/>
      <c r="D32" s="209" t="s">
        <v>182</v>
      </c>
      <c r="E32" s="208" t="s">
        <v>218</v>
      </c>
      <c r="G32" s="3" t="s">
        <v>245</v>
      </c>
      <c r="H32" s="226">
        <f>H24</f>
        <v>0</v>
      </c>
    </row>
    <row r="33" spans="1:11" x14ac:dyDescent="0.25">
      <c r="A33" s="224" t="s">
        <v>150</v>
      </c>
      <c r="B33" s="191"/>
      <c r="D33" s="194" t="s">
        <v>175</v>
      </c>
      <c r="E33" s="84">
        <v>1.4500000000000001E-2</v>
      </c>
      <c r="G33" s="226"/>
    </row>
    <row r="34" spans="1:11" ht="27" thickBot="1" x14ac:dyDescent="0.3">
      <c r="A34" s="194" t="s">
        <v>160</v>
      </c>
      <c r="B34" s="208" t="s">
        <v>218</v>
      </c>
      <c r="D34" s="209" t="s">
        <v>183</v>
      </c>
      <c r="E34" s="208" t="s">
        <v>218</v>
      </c>
      <c r="G34" s="40" t="s">
        <v>258</v>
      </c>
      <c r="H34" s="280">
        <f>H30-H32</f>
        <v>0</v>
      </c>
    </row>
    <row r="35" spans="1:11" ht="13.8" thickTop="1" x14ac:dyDescent="0.25">
      <c r="A35" s="194" t="s">
        <v>151</v>
      </c>
      <c r="B35" s="84" t="str">
        <f>B16</f>
        <v>please select</v>
      </c>
      <c r="D35" s="194" t="s">
        <v>161</v>
      </c>
      <c r="E35" s="282"/>
    </row>
    <row r="36" spans="1:11" x14ac:dyDescent="0.25">
      <c r="A36" s="194" t="s">
        <v>161</v>
      </c>
      <c r="B36" s="208"/>
      <c r="D36" s="194" t="s">
        <v>152</v>
      </c>
      <c r="E36" s="283">
        <f>E20</f>
        <v>0</v>
      </c>
      <c r="G36" s="298" t="s">
        <v>260</v>
      </c>
      <c r="H36" s="157" t="e">
        <f>B12*(B15+B16)+B31*(B34+B35)+E12*(E15-0.25)+E28*(E31-0.25)+(E43+E44)*E47</f>
        <v>#VALUE!</v>
      </c>
    </row>
    <row r="37" spans="1:11" x14ac:dyDescent="0.25">
      <c r="A37" s="194" t="s">
        <v>152</v>
      </c>
      <c r="B37" s="283">
        <f>B18</f>
        <v>0</v>
      </c>
      <c r="D37" s="193"/>
      <c r="E37" s="191"/>
      <c r="G37" s="279" t="s">
        <v>259</v>
      </c>
      <c r="H37" s="226" t="e">
        <f>H34-H36</f>
        <v>#VALUE!</v>
      </c>
    </row>
    <row r="38" spans="1:11" x14ac:dyDescent="0.25">
      <c r="A38" s="193"/>
      <c r="B38" s="191"/>
      <c r="D38" s="194" t="s">
        <v>157</v>
      </c>
      <c r="E38" s="195">
        <f>SUM(E31:E37)</f>
        <v>1.4500000000000001E-2</v>
      </c>
      <c r="G38" s="279"/>
      <c r="H38" s="226"/>
    </row>
    <row r="39" spans="1:11" x14ac:dyDescent="0.25">
      <c r="A39" s="194" t="s">
        <v>157</v>
      </c>
      <c r="B39" s="195">
        <f>SUM(B34:B38)</f>
        <v>0</v>
      </c>
      <c r="D39" s="193"/>
      <c r="E39" s="202"/>
      <c r="G39" s="279"/>
      <c r="H39" s="226"/>
    </row>
    <row r="40" spans="1:11" x14ac:dyDescent="0.25">
      <c r="A40" s="193"/>
      <c r="B40" s="191"/>
      <c r="D40" s="203" t="s">
        <v>153</v>
      </c>
      <c r="E40" s="204">
        <f>E28*E38</f>
        <v>0</v>
      </c>
      <c r="G40" s="279"/>
      <c r="H40" s="226"/>
    </row>
    <row r="41" spans="1:11" x14ac:dyDescent="0.25">
      <c r="A41" s="188" t="s">
        <v>153</v>
      </c>
      <c r="B41" s="189">
        <f>B31*B39</f>
        <v>0</v>
      </c>
      <c r="D41" s="194"/>
      <c r="E41" s="205"/>
      <c r="G41" s="279"/>
      <c r="H41" s="226"/>
    </row>
    <row r="42" spans="1:11" ht="27" thickBot="1" x14ac:dyDescent="0.3">
      <c r="A42" s="196"/>
      <c r="B42" s="197"/>
      <c r="D42" s="207" t="s">
        <v>257</v>
      </c>
      <c r="E42" s="202"/>
      <c r="G42" s="279"/>
      <c r="H42" s="226"/>
    </row>
    <row r="43" spans="1:11" x14ac:dyDescent="0.25">
      <c r="D43" s="192" t="s">
        <v>156</v>
      </c>
      <c r="E43" s="191">
        <f>+'Investment - ISO'!E63*('Investment - ISO'!G63-'Investment - ISO'!F63)*'Investment - ISO'!J63+'Investment - ISO'!E66*('Investment - ISO'!G66-'Investment - ISO'!F66)*'Investment - ISO'!J66+'Investment - ISO'!E69*('Investment - ISO'!G69-'Investment - ISO'!F69)*'Investment - ISO'!J69+'Investment - ISO'!E70*('Investment - ISO'!G70-'Investment - ISO'!F70)*'Investment - ISO'!J70+'Investment - ISO'!E71*('Investment - ISO'!G71-'Investment - ISO'!F71)*'Investment - ISO'!J71+'Investment - ISO'!E72*('Investment - ISO'!G72-'Investment - ISO'!F72)*'Investment - ISO'!J72+'Investment - ISO'!E73*('Investment - ISO'!G73-'Investment - ISO'!F73)*'Investment - ISO'!J73+'Investment - ISO'!E74*('Investment - ISO'!G74-'Investment - ISO'!F74)*'Investment - ISO'!J74</f>
        <v>0</v>
      </c>
      <c r="F43" s="226"/>
      <c r="G43" s="279"/>
      <c r="H43" s="226"/>
    </row>
    <row r="44" spans="1:11" x14ac:dyDescent="0.25">
      <c r="D44" s="293" t="s">
        <v>155</v>
      </c>
      <c r="E44" s="300"/>
      <c r="G44" s="279"/>
      <c r="H44" s="226"/>
    </row>
    <row r="45" spans="1:11" x14ac:dyDescent="0.25">
      <c r="D45" s="193"/>
      <c r="E45" s="202"/>
      <c r="G45" s="279"/>
      <c r="H45" s="226"/>
    </row>
    <row r="46" spans="1:11" x14ac:dyDescent="0.25">
      <c r="D46" s="224" t="s">
        <v>150</v>
      </c>
      <c r="E46" s="191"/>
      <c r="G46" s="279"/>
      <c r="H46" s="226"/>
    </row>
    <row r="47" spans="1:11" x14ac:dyDescent="0.25">
      <c r="D47" s="194" t="s">
        <v>160</v>
      </c>
      <c r="E47" s="84" t="str">
        <f>B34</f>
        <v>please select</v>
      </c>
      <c r="G47" s="279"/>
      <c r="H47" s="226"/>
    </row>
    <row r="48" spans="1:11" x14ac:dyDescent="0.25">
      <c r="D48" s="194" t="s">
        <v>161</v>
      </c>
      <c r="E48" s="84">
        <f>B36</f>
        <v>0</v>
      </c>
      <c r="G48" s="279"/>
      <c r="H48" s="226"/>
      <c r="I48" s="226"/>
      <c r="J48" s="226"/>
      <c r="K48" s="226"/>
    </row>
    <row r="49" spans="1:12" x14ac:dyDescent="0.25">
      <c r="D49" s="194" t="s">
        <v>152</v>
      </c>
      <c r="E49" s="283">
        <f>B18</f>
        <v>0</v>
      </c>
      <c r="H49" s="226"/>
      <c r="I49" s="226"/>
      <c r="J49" s="226"/>
      <c r="K49" s="226"/>
    </row>
    <row r="50" spans="1:12" x14ac:dyDescent="0.25">
      <c r="D50" s="193"/>
      <c r="E50" s="191"/>
    </row>
    <row r="51" spans="1:12" x14ac:dyDescent="0.25">
      <c r="D51" s="193"/>
      <c r="E51" s="202"/>
      <c r="G51" s="226"/>
    </row>
    <row r="52" spans="1:12" x14ac:dyDescent="0.25">
      <c r="D52" s="194" t="s">
        <v>157</v>
      </c>
      <c r="E52" s="195">
        <f>SUM(E47:E50)</f>
        <v>0</v>
      </c>
    </row>
    <row r="53" spans="1:12" x14ac:dyDescent="0.25">
      <c r="D53" s="193"/>
      <c r="E53" s="202"/>
      <c r="F53" s="158"/>
    </row>
    <row r="54" spans="1:12" x14ac:dyDescent="0.25">
      <c r="C54" s="3"/>
      <c r="D54" s="203" t="s">
        <v>153</v>
      </c>
      <c r="E54" s="204">
        <f>E43*E52</f>
        <v>0</v>
      </c>
      <c r="F54" s="158"/>
      <c r="G54" s="226"/>
      <c r="H54" s="226"/>
    </row>
    <row r="55" spans="1:12" ht="13.8" thickBot="1" x14ac:dyDescent="0.3">
      <c r="C55" s="3"/>
      <c r="D55" s="196"/>
      <c r="E55" s="206"/>
    </row>
    <row r="56" spans="1:12" x14ac:dyDescent="0.25">
      <c r="G56" s="226"/>
      <c r="H56" s="281"/>
    </row>
    <row r="57" spans="1:12" x14ac:dyDescent="0.25">
      <c r="I57" s="226"/>
    </row>
    <row r="58" spans="1:12" x14ac:dyDescent="0.25">
      <c r="A58" s="66" t="s">
        <v>215</v>
      </c>
      <c r="I58" s="226"/>
    </row>
    <row r="59" spans="1:12" ht="13.8" thickBot="1" x14ac:dyDescent="0.3">
      <c r="D59" s="103" t="s">
        <v>172</v>
      </c>
      <c r="E59" s="157"/>
    </row>
    <row r="60" spans="1:12" ht="26.4" x14ac:dyDescent="0.25">
      <c r="A60" s="214" t="s">
        <v>221</v>
      </c>
      <c r="B60" s="215"/>
      <c r="D60" s="165" t="s">
        <v>222</v>
      </c>
      <c r="E60" s="166" t="s">
        <v>162</v>
      </c>
      <c r="H60" s="3"/>
      <c r="I60" s="3"/>
      <c r="J60" s="3"/>
      <c r="K60" s="3"/>
      <c r="L60" s="3"/>
    </row>
    <row r="61" spans="1:12" x14ac:dyDescent="0.25">
      <c r="A61" s="182" t="s">
        <v>169</v>
      </c>
      <c r="B61" s="183"/>
      <c r="D61" s="161" t="s">
        <v>163</v>
      </c>
      <c r="E61" s="162">
        <v>0</v>
      </c>
      <c r="G61" s="259"/>
      <c r="H61" s="3"/>
      <c r="I61" s="3"/>
      <c r="J61" s="3"/>
      <c r="K61" s="3"/>
      <c r="L61" s="3"/>
    </row>
    <row r="62" spans="1:12" x14ac:dyDescent="0.25">
      <c r="A62" s="210" t="s">
        <v>187</v>
      </c>
      <c r="B62" s="211">
        <v>0.1</v>
      </c>
      <c r="D62" s="161" t="s">
        <v>164</v>
      </c>
      <c r="E62" s="162">
        <v>0.15</v>
      </c>
      <c r="G62" s="260"/>
      <c r="H62" s="260"/>
      <c r="I62" s="260"/>
      <c r="J62" s="260"/>
      <c r="K62" s="260"/>
      <c r="L62" s="260"/>
    </row>
    <row r="63" spans="1:12" ht="13.8" thickBot="1" x14ac:dyDescent="0.3">
      <c r="A63" s="210" t="s">
        <v>190</v>
      </c>
      <c r="B63" s="211">
        <v>0.15</v>
      </c>
      <c r="D63" s="163">
        <v>0.39600000000000002</v>
      </c>
      <c r="E63" s="164">
        <v>0.2</v>
      </c>
      <c r="G63" s="256"/>
      <c r="H63" s="256"/>
      <c r="I63" s="368"/>
      <c r="J63" s="368"/>
      <c r="K63" s="368"/>
      <c r="L63" s="256"/>
    </row>
    <row r="64" spans="1:12" x14ac:dyDescent="0.25">
      <c r="A64" s="210" t="s">
        <v>193</v>
      </c>
      <c r="B64" s="211">
        <v>0.25</v>
      </c>
      <c r="G64" s="252"/>
      <c r="H64" s="252"/>
      <c r="I64" s="253"/>
      <c r="J64" s="254"/>
      <c r="K64" s="255"/>
      <c r="L64" s="252"/>
    </row>
    <row r="65" spans="1:12" x14ac:dyDescent="0.25">
      <c r="A65" s="210" t="s">
        <v>197</v>
      </c>
      <c r="B65" s="211">
        <v>0.28000000000000003</v>
      </c>
      <c r="E65" s="157"/>
      <c r="G65" s="252"/>
      <c r="H65" s="252"/>
      <c r="I65" s="253"/>
      <c r="J65" s="254"/>
      <c r="K65" s="255"/>
      <c r="L65" s="252"/>
    </row>
    <row r="66" spans="1:12" x14ac:dyDescent="0.25">
      <c r="A66" s="210" t="s">
        <v>201</v>
      </c>
      <c r="B66" s="211">
        <v>0.33</v>
      </c>
      <c r="E66" s="157"/>
      <c r="G66" s="252"/>
      <c r="H66" s="252"/>
      <c r="I66" s="253"/>
      <c r="J66" s="254"/>
      <c r="K66" s="255"/>
      <c r="L66" s="252"/>
    </row>
    <row r="67" spans="1:12" ht="38.25" customHeight="1" x14ac:dyDescent="0.25">
      <c r="A67" s="210" t="s">
        <v>205</v>
      </c>
      <c r="B67" s="211">
        <v>0.35</v>
      </c>
      <c r="C67" s="40"/>
      <c r="D67" s="366" t="s">
        <v>214</v>
      </c>
      <c r="E67" s="366"/>
      <c r="G67" s="252"/>
      <c r="H67" s="252"/>
      <c r="I67" s="253"/>
      <c r="J67" s="254"/>
      <c r="K67" s="255"/>
      <c r="L67" s="252"/>
    </row>
    <row r="68" spans="1:12" x14ac:dyDescent="0.25">
      <c r="A68" s="210" t="s">
        <v>209</v>
      </c>
      <c r="B68" s="212">
        <v>0.39600000000000002</v>
      </c>
      <c r="D68" s="167"/>
      <c r="G68" s="252"/>
      <c r="H68" s="252"/>
      <c r="I68" s="253"/>
      <c r="J68" s="254"/>
      <c r="K68" s="255"/>
      <c r="L68" s="252"/>
    </row>
    <row r="69" spans="1:12" ht="26.4" x14ac:dyDescent="0.25">
      <c r="A69" s="216"/>
      <c r="B69" s="217"/>
      <c r="D69" s="170" t="s">
        <v>165</v>
      </c>
      <c r="E69" s="170" t="s">
        <v>166</v>
      </c>
      <c r="G69" s="252"/>
      <c r="H69" s="252"/>
      <c r="I69" s="253"/>
      <c r="J69" s="254"/>
      <c r="K69" s="255"/>
      <c r="L69" s="252"/>
    </row>
    <row r="70" spans="1:12" ht="26.4" x14ac:dyDescent="0.25">
      <c r="A70" s="213" t="s">
        <v>185</v>
      </c>
      <c r="B70" s="183"/>
      <c r="D70" s="168" t="s">
        <v>167</v>
      </c>
      <c r="E70" s="169">
        <v>250000</v>
      </c>
      <c r="G70" s="252"/>
      <c r="H70" s="252"/>
      <c r="I70" s="253"/>
      <c r="J70" s="254"/>
      <c r="K70" s="255"/>
      <c r="L70" s="252"/>
    </row>
    <row r="71" spans="1:12" x14ac:dyDescent="0.25">
      <c r="A71" s="210" t="s">
        <v>188</v>
      </c>
      <c r="B71" s="211">
        <v>0.1</v>
      </c>
      <c r="D71" s="168" t="s">
        <v>168</v>
      </c>
      <c r="E71" s="169">
        <v>125000</v>
      </c>
      <c r="G71" s="252"/>
      <c r="H71" s="252"/>
      <c r="I71" s="253"/>
      <c r="J71" s="254"/>
      <c r="K71" s="255"/>
      <c r="L71" s="252"/>
    </row>
    <row r="72" spans="1:12" x14ac:dyDescent="0.25">
      <c r="A72" s="210" t="s">
        <v>191</v>
      </c>
      <c r="B72" s="211">
        <v>0.15</v>
      </c>
      <c r="D72" s="168" t="s">
        <v>169</v>
      </c>
      <c r="E72" s="169">
        <v>200000</v>
      </c>
      <c r="G72" s="252"/>
      <c r="H72" s="254"/>
      <c r="I72" s="253"/>
      <c r="J72" s="254"/>
      <c r="K72" s="255"/>
      <c r="L72" s="252"/>
    </row>
    <row r="73" spans="1:12" x14ac:dyDescent="0.25">
      <c r="A73" s="210" t="s">
        <v>194</v>
      </c>
      <c r="B73" s="211">
        <v>0.25</v>
      </c>
      <c r="D73" s="168" t="s">
        <v>170</v>
      </c>
      <c r="E73" s="169">
        <v>200000</v>
      </c>
    </row>
    <row r="74" spans="1:12" x14ac:dyDescent="0.25">
      <c r="A74" s="210" t="s">
        <v>198</v>
      </c>
      <c r="B74" s="211">
        <v>0.28000000000000003</v>
      </c>
      <c r="D74" s="168" t="s">
        <v>171</v>
      </c>
      <c r="E74" s="169">
        <v>250000</v>
      </c>
    </row>
    <row r="75" spans="1:12" x14ac:dyDescent="0.25">
      <c r="A75" s="210" t="s">
        <v>202</v>
      </c>
      <c r="B75" s="211">
        <v>0.33</v>
      </c>
    </row>
    <row r="76" spans="1:12" x14ac:dyDescent="0.25">
      <c r="A76" s="210" t="s">
        <v>206</v>
      </c>
      <c r="B76" s="211">
        <v>0.35</v>
      </c>
    </row>
    <row r="77" spans="1:12" x14ac:dyDescent="0.25">
      <c r="A77" s="210" t="s">
        <v>210</v>
      </c>
      <c r="B77" s="212">
        <v>0.39600000000000002</v>
      </c>
      <c r="H77" s="159"/>
    </row>
    <row r="78" spans="1:12" x14ac:dyDescent="0.25">
      <c r="A78" s="218"/>
      <c r="B78" s="217"/>
      <c r="H78" s="159"/>
    </row>
    <row r="79" spans="1:12" ht="12.75" customHeight="1" x14ac:dyDescent="0.25">
      <c r="A79" s="213" t="s">
        <v>168</v>
      </c>
      <c r="B79" s="183"/>
      <c r="H79" s="159"/>
    </row>
    <row r="80" spans="1:12" x14ac:dyDescent="0.25">
      <c r="A80" s="210" t="s">
        <v>187</v>
      </c>
      <c r="B80" s="211">
        <v>0.1</v>
      </c>
    </row>
    <row r="81" spans="1:8" x14ac:dyDescent="0.25">
      <c r="A81" s="210" t="s">
        <v>190</v>
      </c>
      <c r="B81" s="211">
        <v>0.15</v>
      </c>
      <c r="H81" s="159"/>
    </row>
    <row r="82" spans="1:8" x14ac:dyDescent="0.25">
      <c r="A82" s="210" t="s">
        <v>195</v>
      </c>
      <c r="B82" s="211">
        <v>0.25</v>
      </c>
      <c r="H82" s="159"/>
    </row>
    <row r="83" spans="1:8" x14ac:dyDescent="0.25">
      <c r="A83" s="210" t="s">
        <v>199</v>
      </c>
      <c r="B83" s="211">
        <v>0.28000000000000003</v>
      </c>
    </row>
    <row r="84" spans="1:8" x14ac:dyDescent="0.25">
      <c r="A84" s="210" t="s">
        <v>203</v>
      </c>
      <c r="B84" s="211">
        <v>0.33</v>
      </c>
    </row>
    <row r="85" spans="1:8" x14ac:dyDescent="0.25">
      <c r="A85" s="210" t="s">
        <v>207</v>
      </c>
      <c r="B85" s="211">
        <v>0.35</v>
      </c>
    </row>
    <row r="86" spans="1:8" x14ac:dyDescent="0.25">
      <c r="A86" s="210" t="s">
        <v>211</v>
      </c>
      <c r="B86" s="212">
        <v>0.39600000000000002</v>
      </c>
    </row>
    <row r="87" spans="1:8" x14ac:dyDescent="0.25">
      <c r="A87" s="218"/>
      <c r="B87" s="217"/>
    </row>
    <row r="88" spans="1:8" x14ac:dyDescent="0.25">
      <c r="A88" s="213" t="s">
        <v>186</v>
      </c>
      <c r="B88" s="183"/>
    </row>
    <row r="89" spans="1:8" x14ac:dyDescent="0.25">
      <c r="A89" s="210" t="s">
        <v>189</v>
      </c>
      <c r="B89" s="211">
        <v>0.1</v>
      </c>
    </row>
    <row r="90" spans="1:8" x14ac:dyDescent="0.25">
      <c r="A90" s="210" t="s">
        <v>192</v>
      </c>
      <c r="B90" s="211">
        <v>0.15</v>
      </c>
    </row>
    <row r="91" spans="1:8" x14ac:dyDescent="0.25">
      <c r="A91" s="210" t="s">
        <v>196</v>
      </c>
      <c r="B91" s="211">
        <v>0.25</v>
      </c>
    </row>
    <row r="92" spans="1:8" x14ac:dyDescent="0.25">
      <c r="A92" s="210" t="s">
        <v>200</v>
      </c>
      <c r="B92" s="211">
        <v>0.28000000000000003</v>
      </c>
    </row>
    <row r="93" spans="1:8" x14ac:dyDescent="0.25">
      <c r="A93" s="210" t="s">
        <v>204</v>
      </c>
      <c r="B93" s="211">
        <v>0.33</v>
      </c>
    </row>
    <row r="94" spans="1:8" x14ac:dyDescent="0.25">
      <c r="A94" s="210" t="s">
        <v>208</v>
      </c>
      <c r="B94" s="211">
        <v>0.35</v>
      </c>
    </row>
    <row r="95" spans="1:8" x14ac:dyDescent="0.25">
      <c r="A95" s="210" t="s">
        <v>212</v>
      </c>
      <c r="B95" s="212">
        <v>0.39600000000000002</v>
      </c>
    </row>
    <row r="96" spans="1:8" ht="13.8" thickBot="1" x14ac:dyDescent="0.3">
      <c r="A96" s="184"/>
      <c r="B96" s="185"/>
    </row>
  </sheetData>
  <dataConsolidate/>
  <mergeCells count="3">
    <mergeCell ref="D67:E67"/>
    <mergeCell ref="A3:H3"/>
    <mergeCell ref="I63:K63"/>
  </mergeCells>
  <pageMargins left="0.7" right="0.7" top="0.75" bottom="0.75" header="0.3" footer="0.3"/>
  <pageSetup scale="71" fitToHeight="0" orientation="landscape" r:id="rId1"/>
  <rowBreaks count="1" manualBreakCount="1">
    <brk id="57" max="16383" man="1"/>
  </rowBreaks>
  <extLst>
    <ext xmlns:x14="http://schemas.microsoft.com/office/spreadsheetml/2009/9/main" uri="{CCE6A557-97BC-4b89-ADB6-D9C93CAAB3DF}">
      <x14:dataValidations xmlns:xm="http://schemas.microsoft.com/office/excel/2006/main" xWindow="436" yWindow="471" count="5">
        <x14:dataValidation type="list" showInputMessage="1" showErrorMessage="1">
          <x14:formula1>
            <xm:f>Sheet2!$A$7:$A$10</xm:f>
          </x14:formula1>
          <xm:sqref>B15</xm:sqref>
        </x14:dataValidation>
        <x14:dataValidation type="list" allowBlank="1" showInputMessage="1" showErrorMessage="1">
          <x14:formula1>
            <xm:f>Sheet2!$A$13:$A$15</xm:f>
          </x14:formula1>
          <xm:sqref>B16</xm:sqref>
        </x14:dataValidation>
        <x14:dataValidation type="list" allowBlank="1" showInputMessage="1" showErrorMessage="1">
          <x14:formula1>
            <xm:f>Sheet2!$A$18:$A$20</xm:f>
          </x14:formula1>
          <xm:sqref>E16 E32</xm:sqref>
        </x14:dataValidation>
        <x14:dataValidation type="list" allowBlank="1" showInputMessage="1" showErrorMessage="1">
          <x14:formula1>
            <xm:f>Sheet2!$A$23:$A$25</xm:f>
          </x14:formula1>
          <xm:sqref>E18 E34</xm:sqref>
        </x14:dataValidation>
        <x14:dataValidation type="list" allowBlank="1" showInputMessage="1" showErrorMessage="1">
          <x14:formula1>
            <xm:f>Sheet2!$A$28:$A$35</xm:f>
          </x14:formula1>
          <xm:sqref>B34 E15 E31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
  <sheetViews>
    <sheetView workbookViewId="0">
      <selection activeCell="C5" sqref="C5"/>
    </sheetView>
  </sheetViews>
  <sheetFormatPr defaultRowHeight="13.2" x14ac:dyDescent="0.25"/>
  <cols>
    <col min="1" max="1" width="34.44140625" bestFit="1" customWidth="1"/>
    <col min="2" max="2" width="11.33203125" bestFit="1" customWidth="1"/>
    <col min="3" max="3" width="10.33203125" bestFit="1" customWidth="1"/>
    <col min="4" max="4" width="12.33203125" bestFit="1" customWidth="1"/>
  </cols>
  <sheetData>
    <row r="1" spans="1:4" x14ac:dyDescent="0.25">
      <c r="A1" t="s">
        <v>261</v>
      </c>
    </row>
    <row r="3" spans="1:4" ht="26.4" x14ac:dyDescent="0.25">
      <c r="B3" s="301" t="s">
        <v>263</v>
      </c>
      <c r="C3" s="301" t="s">
        <v>264</v>
      </c>
      <c r="D3" s="301" t="s">
        <v>4</v>
      </c>
    </row>
    <row r="4" spans="1:4" x14ac:dyDescent="0.25">
      <c r="A4" t="s">
        <v>262</v>
      </c>
      <c r="B4" s="157">
        <f>'Investment Dec 2015'!M79</f>
        <v>0</v>
      </c>
      <c r="C4" s="157">
        <f>'Investment Dec 2015'!N79</f>
        <v>0</v>
      </c>
      <c r="D4" s="226">
        <f>SUM(B4:C4)</f>
        <v>0</v>
      </c>
    </row>
    <row r="5" spans="1:4" x14ac:dyDescent="0.25">
      <c r="A5" t="s">
        <v>156</v>
      </c>
      <c r="B5" s="157">
        <f>'Investment - ISO'!O77</f>
        <v>0</v>
      </c>
      <c r="C5" s="157">
        <f>'Investment - ISO'!P77</f>
        <v>0</v>
      </c>
      <c r="D5" s="226">
        <f>SUM(B5:C5)</f>
        <v>0</v>
      </c>
    </row>
    <row r="7" spans="1:4" ht="13.8" thickBot="1" x14ac:dyDescent="0.3">
      <c r="A7" s="103" t="s">
        <v>265</v>
      </c>
      <c r="D7" s="302">
        <f>SUM(D4:D6)</f>
        <v>0</v>
      </c>
    </row>
    <row r="8" spans="1:4" ht="13.8" thickTop="1" x14ac:dyDescent="0.25"/>
  </sheetData>
  <pageMargins left="0.7" right="0.7" top="0.75" bottom="0.75" header="0.3" footer="0.3"/>
  <pageSetup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xmlns:pc="http://schemas.microsoft.com/office/infopath/2007/PartnerControls">
  <documentManagement>
    <Site_x0020_type xmlns="36edc812-9e9f-42a5-a30d-c3a9bcd00741" xsi:nil="true"/>
    <Administrator xmlns="36edc812-9e9f-42a5-a30d-c3a9bcd00741">
      <UserInfo>
        <DisplayName/>
        <AccountId xsi:nil="true"/>
        <AccountType/>
      </UserInfo>
    </Administrator>
    <Client xmlns="36edc812-9e9f-42a5-a30d-c3a9bcd00741" xsi:nil="true"/>
    <ReportOwner xmlns="http://schemas.microsoft.com/sharepoint/v3">
      <UserInfo>
        <DisplayName/>
        <AccountId xsi:nil="true"/>
        <AccountType/>
      </UserInfo>
    </ReportOwner>
    <bb48fa43295b4f439fc7e65db7c06692 xmlns="36edc812-9e9f-42a5-a30d-c3a9bcd00741">
      <Terms xmlns="http://schemas.microsoft.com/office/infopath/2007/PartnerControls"/>
    </bb48fa43295b4f439fc7e65db7c06692>
    <Site_x0020_name xmlns="36edc812-9e9f-42a5-a30d-c3a9bcd00741" xsi:nil="true"/>
    <o4633d49e4cc44e387c88698411faa26 xmlns="36edc812-9e9f-42a5-a30d-c3a9bcd00741">
      <Terms xmlns="http://schemas.microsoft.com/office/infopath/2007/PartnerControls"/>
    </o4633d49e4cc44e387c88698411faa26>
    <RateValue xmlns="http://schemas.microsoft.com/sharepoint/v3" xsi:nil="true"/>
    <Member xmlns="36edc812-9e9f-42a5-a30d-c3a9bcd00741">
      <UserInfo>
        <DisplayName/>
        <AccountId xsi:nil="true"/>
        <AccountType/>
      </UserInfo>
    </Member>
    <RateStorage xmlns="http://schemas.microsoft.com/sharepoint/v3" xsi:nil="true"/>
    <a36dabc63ec6436b850783f29946a443 xmlns="36edc812-9e9f-42a5-a30d-c3a9bcd00741">
      <Terms xmlns="http://schemas.microsoft.com/office/infopath/2007/PartnerControls"/>
    </a36dabc63ec6436b850783f29946a443>
    <Prospect_x0020_code xmlns="36edc812-9e9f-42a5-a30d-c3a9bcd00741" xsi:nil="true"/>
    <Proposition xmlns="36edc812-9e9f-42a5-a30d-c3a9bcd00741" xsi:nil="true"/>
    <TaxCatchAll xmlns="36edc812-9e9f-42a5-a30d-c3a9bcd00741"/>
    <RateComments xmlns="http://schemas.microsoft.com/sharepoint/v3" xsi:nil="true"/>
    <e7e30244e04b4964a123d6364eef78c7 xmlns="36edc812-9e9f-42a5-a30d-c3a9bcd00741">
      <Terms xmlns="http://schemas.microsoft.com/office/infopath/2007/PartnerControls"/>
    </e7e30244e04b4964a123d6364eef78c7>
    <h245cd1404804f2b87749efa01ef63fa xmlns="36edc812-9e9f-42a5-a30d-c3a9bcd00741">
      <Terms xmlns="http://schemas.microsoft.com/office/infopath/2007/PartnerControls"/>
    </h245cd1404804f2b87749efa01ef63fa>
    <Second_x0020_owner xmlns="36edc812-9e9f-42a5-a30d-c3a9bcd00741">
      <UserInfo>
        <DisplayName/>
        <AccountId xsi:nil="true"/>
        <AccountType/>
      </UserInfo>
    </Second_x0020_owner>
    <Job_x0020_code xmlns="36edc812-9e9f-42a5-a30d-c3a9bcd00741" xsi:nil="true"/>
    <Other xmlns="36edc812-9e9f-42a5-a30d-c3a9bcd00741" xsi:nil="true"/>
    <Manager xmlns="36edc812-9e9f-42a5-a30d-c3a9bcd00741">
      <UserInfo>
        <DisplayName/>
        <AccountId xsi:nil="true"/>
        <AccountType/>
      </UserInfo>
    </Manager>
    <da358f0ef6834fb5b0e18def3f2e7a14 xmlns="36edc812-9e9f-42a5-a30d-c3a9bcd00741">
      <Terms xmlns="http://schemas.microsoft.com/office/infopath/2007/PartnerControls"/>
    </da358f0ef6834fb5b0e18def3f2e7a14>
    <IconOverlay xmlns="http://schemas.microsoft.com/sharepoint/v4" xsi:nil="true"/>
    <_dlc_ExpireDateSaved xmlns="http://schemas.microsoft.com/sharepoint/v3" xsi:nil="true"/>
    <_dlc_ExpireDate xmlns="http://schemas.microsoft.com/sharepoint/v3">2016-06-16T11:04:20+00:00</_dlc_ExpireDate>
  </documentManagement>
</p:properties>
</file>

<file path=customXml/item2.xml><?xml version="1.0" encoding="utf-8"?>
<?mso-contentType ?>
<p:Policy xmlns:p="office.server.policy" id="" local="true">
  <p:Name>Document Rating</p:Name>
  <p:Description/>
  <p:Statement/>
  <p:PolicyItems>
    <p:PolicyItem featureId="Microsoft.Office.RecordsManagement.PolicyFeatures.Expiration" staticId="0x0101001B940DAB6AD6487085FD25BA3A462A9F|-845032690" UniqueId="ef7e8da7-418c-496e-84f8-32990aa3e05a">
      <p:Name>Retention</p:Name>
      <p:Description>Automatic scheduling of content for processing, and performing a retention action on content that has reached its due date.</p:Description>
      <p:CustomData>
        <Schedules nextStageId="3">
          <Schedule type="Default">
            <stages>
              <data stageId="1">
                <formula id="Microsoft.Office.RecordsManagement.PolicyFeatures.Expiration.Formula.BuiltIn">
                  <number>12</number>
                  <property>Modified</property>
                  <period>months</period>
                </formula>
                <action type="action" id="Microsoft.Office.RecordsManagement.PolicyFeatures.Expiration.Action.Record"/>
              </data>
            </stages>
          </Schedule>
        </Schedules>
      </p:CustomData>
    </p:PolicyItem>
  </p:PolicyItems>
</p:Policy>
</file>

<file path=customXml/item3.xml><?xml version="1.0" encoding="utf-8"?>
<?mso-contentType ?>
<spe:Receivers xmlns:spe="http://schemas.microsoft.com/sharepoint/events">
  <Receiver>
    <Name>Microsoft.Office.RecordsManagement.PolicyFeatures.ExpirationEventReceiver</Name>
    <Synchronization>Synchronous</Synchronization>
    <Type>10001</Type>
    <SequenceNumber>101</SequenceNumber>
    <Assembly>Microsoft.Office.Policy, Version=14.0.0.0,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10002</Type>
    <SequenceNumber>102</SequenceNumber>
    <Assembly>Microsoft.Office.Policy, Version=14.0.0.0,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10004</Type>
    <SequenceNumber>103</SequenceNumber>
    <Assembly>Microsoft.Office.Policy, Version=14.0.0.0,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10006</Type>
    <SequenceNumber>104</SequenceNumber>
    <Assembly>Microsoft.Office.Policy, Version=14.0.0.0,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10009</Type>
    <SequenceNumber>105</SequenceNumber>
    <Assembly>Microsoft.Office.Policy, Version=14.0.0.0, Culture=neutral, PublicKeyToken=71e9bce111e9429c</Assembly>
    <Class>Microsoft.Office.RecordsManagement.Internal.UpdateExpireDate</Class>
    <Data/>
    <Filter/>
  </Receiver>
</spe:Receivers>
</file>

<file path=customXml/item4.xml><?xml version="1.0" encoding="utf-8"?>
<ct:contentTypeSchema xmlns:ct="http://schemas.microsoft.com/office/2006/metadata/contentType" xmlns:ma="http://schemas.microsoft.com/office/2006/metadata/properties/metaAttributes" ct:_="" ma:_="" ma:contentTypeName="PADocumentLibraries - PA Document Base" ma:contentTypeID="0x0101001B940DAB6AD6487085FD25BA3A462A9F005362804AAEBF4299ABE7ECAB24B53313005ACA7E082C3B694A99AA3DBFAA996377" ma:contentTypeVersion="30" ma:contentTypeDescription="My Content Type" ma:contentTypeScope="" ma:versionID="945513f726b32f419edc8f7e8ebd31ee">
  <xsd:schema xmlns:xsd="http://www.w3.org/2001/XMLSchema" xmlns:xs="http://www.w3.org/2001/XMLSchema" xmlns:p="http://schemas.microsoft.com/office/2006/metadata/properties" xmlns:ns1="http://schemas.microsoft.com/sharepoint/v3" xmlns:ns3="36edc812-9e9f-42a5-a30d-c3a9bcd00741" xmlns:ns4="http://schemas.microsoft.com/sharepoint/v4" targetNamespace="http://schemas.microsoft.com/office/2006/metadata/properties" ma:root="true" ma:fieldsID="4bd14d16402e29d0ee75fe8026614689" ns1:_="" ns3:_="" ns4:_="">
    <xsd:import namespace="http://schemas.microsoft.com/sharepoint/v3"/>
    <xsd:import namespace="36edc812-9e9f-42a5-a30d-c3a9bcd00741"/>
    <xsd:import namespace="http://schemas.microsoft.com/sharepoint/v4"/>
    <xsd:element name="properties">
      <xsd:complexType>
        <xsd:sequence>
          <xsd:element name="documentManagement">
            <xsd:complexType>
              <xsd:all>
                <xsd:element ref="ns1:RateValue" minOccurs="0"/>
                <xsd:element ref="ns1:RateStorage" minOccurs="0"/>
                <xsd:element ref="ns1:RateComments" minOccurs="0"/>
                <xsd:element ref="ns3:Site_x0020_name" minOccurs="0"/>
                <xsd:element ref="ns1:ReportOwner" minOccurs="0"/>
                <xsd:element ref="ns3:Second_x0020_owner" minOccurs="0"/>
                <xsd:element ref="ns3:Manager" minOccurs="0"/>
                <xsd:element ref="ns3:Administrator" minOccurs="0"/>
                <xsd:element ref="ns3:Member" minOccurs="0"/>
                <xsd:element ref="ns3:h245cd1404804f2b87749efa01ef63fa" minOccurs="0"/>
                <xsd:element ref="ns3:TaxCatchAll" minOccurs="0"/>
                <xsd:element ref="ns3:da358f0ef6834fb5b0e18def3f2e7a14" minOccurs="0"/>
                <xsd:element ref="ns3:bb48fa43295b4f439fc7e65db7c06692" minOccurs="0"/>
                <xsd:element ref="ns3:a36dabc63ec6436b850783f29946a443" minOccurs="0"/>
                <xsd:element ref="ns3:o4633d49e4cc44e387c88698411faa26" minOccurs="0"/>
                <xsd:element ref="ns3:e7e30244e04b4964a123d6364eef78c7" minOccurs="0"/>
                <xsd:element ref="ns3:Proposition" minOccurs="0"/>
                <xsd:element ref="ns3:Other" minOccurs="0"/>
                <xsd:element ref="ns3:Job_x0020_code" minOccurs="0"/>
                <xsd:element ref="ns3:Prospect_x0020_code" minOccurs="0"/>
                <xsd:element ref="ns3:Client" minOccurs="0"/>
                <xsd:element ref="ns3:Site_x0020_type" minOccurs="0"/>
                <xsd:element ref="ns1:_dlc_Exempt" minOccurs="0"/>
                <xsd:element ref="ns1:_dlc_ExpireDateSaved" minOccurs="0"/>
                <xsd:element ref="ns1:_dlc_ExpireDate" minOccurs="0"/>
                <xsd:element ref="ns4:IconOverlay" minOccurs="0"/>
                <xsd:element ref="ns1:_vti_ItemDeclaredRecord" minOccurs="0"/>
                <xsd:element ref="ns1:_vti_ItemHoldRecord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RateValue" ma:index="8" nillable="true" ma:displayName="Vote Results" ma:internalName="RateValue">
      <xsd:simpleType>
        <xsd:restriction base="dms:Unknown"/>
      </xsd:simpleType>
    </xsd:element>
    <xsd:element name="RateStorage" ma:index="9" nillable="true" ma:displayName="Vote History" ma:hidden="true" ma:internalName="RateStorage">
      <xsd:simpleType>
        <xsd:restriction base="dms:Note"/>
      </xsd:simpleType>
    </xsd:element>
    <xsd:element name="RateComments" ma:index="10" nillable="true" ma:displayName="View Comments" ma:internalName="RateComments">
      <xsd:simpleType>
        <xsd:restriction base="dms:Unknown"/>
      </xsd:simpleType>
    </xsd:element>
    <xsd:element name="ReportOwner" ma:index="12" nillable="true" ma:displayName="Owner" ma:description="Owner of this document" ma:list="UserInfo" ma:internalName="Report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dlc_Exempt" ma:index="36" nillable="true" ma:displayName="Exempt from Policy" ma:hidden="true" ma:internalName="_dlc_Exempt" ma:readOnly="true">
      <xsd:simpleType>
        <xsd:restriction base="dms:Unknown"/>
      </xsd:simpleType>
    </xsd:element>
    <xsd:element name="_dlc_ExpireDateSaved" ma:index="37" nillable="true" ma:displayName="Original Expiration Date" ma:hidden="true" ma:internalName="_dlc_ExpireDateSaved" ma:readOnly="true">
      <xsd:simpleType>
        <xsd:restriction base="dms:DateTime"/>
      </xsd:simpleType>
    </xsd:element>
    <xsd:element name="_dlc_ExpireDate" ma:index="38" nillable="true" ma:displayName="Expiration Date" ma:description="" ma:hidden="true" ma:indexed="true" ma:internalName="_dlc_ExpireDate" ma:readOnly="true">
      <xsd:simpleType>
        <xsd:restriction base="dms:DateTime"/>
      </xsd:simpleType>
    </xsd:element>
    <xsd:element name="_vti_ItemDeclaredRecord" ma:index="40" nillable="true" ma:displayName="Declared Record" ma:hidden="true" ma:internalName="_vti_ItemDeclaredRecord" ma:readOnly="true">
      <xsd:simpleType>
        <xsd:restriction base="dms:DateTime"/>
      </xsd:simpleType>
    </xsd:element>
    <xsd:element name="_vti_ItemHoldRecordStatus" ma:index="41" nillable="true" ma:displayName="Hold and Record Status" ma:decimals="0" ma:description="" ma:hidden="true" ma:indexed="true" ma:internalName="_vti_ItemHoldRecordStatu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6edc812-9e9f-42a5-a30d-c3a9bcd00741" elementFormDefault="qualified">
    <xsd:import namespace="http://schemas.microsoft.com/office/2006/documentManagement/types"/>
    <xsd:import namespace="http://schemas.microsoft.com/office/infopath/2007/PartnerControls"/>
    <xsd:element name="Site_x0020_name" ma:index="11" nillable="true" ma:displayName="Site name" ma:internalName="Site_x0020_name">
      <xsd:simpleType>
        <xsd:restriction base="dms:Text"/>
      </xsd:simpleType>
    </xsd:element>
    <xsd:element name="Second_x0020_owner" ma:index="13" nillable="true" ma:displayName="Second owner" ma:list="UserInfo" ma:internalName="Second_x0020_owner">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anager" ma:index="14" nillable="true" ma:displayName="Manager" ma:list="UserInfo" ma:internalName="Manager">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dministrator" ma:index="15" nillable="true" ma:displayName="Administrator" ma:list="UserInfo" ma:internalName="Administrator">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mber" ma:index="16" nillable="true" ma:displayName="Member" ma:list="UserInfo" ma:internalName="Member">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h245cd1404804f2b87749efa01ef63fa" ma:index="18" nillable="true" ma:taxonomy="true" ma:internalName="h245cd1404804f2b87749efa01ef63fa" ma:taxonomyFieldName="Accounts" ma:displayName="Accounts" ma:fieldId="{1245cd14-0480-4f2b-8774-9efa01ef63fa}" ma:taxonomyMulti="true" ma:sspId="25c2aa33-f802-416f-a311-ea97a475656c" ma:termSetId="374c4141-0886-4068-8b0b-bc7719a558bb" ma:anchorId="00000000-0000-0000-0000-000000000000" ma:open="false" ma:isKeyword="false">
      <xsd:complexType>
        <xsd:sequence>
          <xsd:element ref="pc:Terms" minOccurs="0" maxOccurs="1"/>
        </xsd:sequence>
      </xsd:complexType>
    </xsd:element>
    <xsd:element name="TaxCatchAll" ma:index="19" nillable="true" ma:displayName="Taxonomy Catch All Column" ma:hidden="true" ma:list="{457c443b-7a8e-445f-9f9c-c89fa8962c7c}" ma:internalName="TaxCatchAll" ma:showField="CatchAllData" ma:web="36edc812-9e9f-42a5-a30d-c3a9bcd00741">
      <xsd:complexType>
        <xsd:complexContent>
          <xsd:extension base="dms:MultiChoiceLookup">
            <xsd:sequence>
              <xsd:element name="Value" type="dms:Lookup" maxOccurs="unbounded" minOccurs="0" nillable="true"/>
            </xsd:sequence>
          </xsd:extension>
        </xsd:complexContent>
      </xsd:complexType>
    </xsd:element>
    <xsd:element name="da358f0ef6834fb5b0e18def3f2e7a14" ma:index="21" nillable="true" ma:taxonomy="true" ma:internalName="da358f0ef6834fb5b0e18def3f2e7a14" ma:taxonomyFieldName="Sector" ma:displayName="Sector" ma:fieldId="{da358f0e-f683-4fb5-b0e1-8def3f2e7a14}" ma:taxonomyMulti="true" ma:sspId="25c2aa33-f802-416f-a311-ea97a475656c" ma:termSetId="1a14f47f-11ff-4b4d-a00f-1ebe1d5ac58c" ma:anchorId="00000000-0000-0000-0000-000000000000" ma:open="false" ma:isKeyword="false">
      <xsd:complexType>
        <xsd:sequence>
          <xsd:element ref="pc:Terms" minOccurs="0" maxOccurs="1"/>
        </xsd:sequence>
      </xsd:complexType>
    </xsd:element>
    <xsd:element name="bb48fa43295b4f439fc7e65db7c06692" ma:index="23" nillable="true" ma:taxonomy="true" ma:internalName="bb48fa43295b4f439fc7e65db7c06692" ma:taxonomyFieldName="Services" ma:displayName="Services" ma:fieldId="{bb48fa43-295b-4f43-9fc7-e65db7c06692}" ma:taxonomyMulti="true" ma:sspId="25c2aa33-f802-416f-a311-ea97a475656c" ma:termSetId="4c2fc073-23bb-4c1c-acf2-b426c59928f4" ma:anchorId="00000000-0000-0000-0000-000000000000" ma:open="false" ma:isKeyword="false">
      <xsd:complexType>
        <xsd:sequence>
          <xsd:element ref="pc:Terms" minOccurs="0" maxOccurs="1"/>
        </xsd:sequence>
      </xsd:complexType>
    </xsd:element>
    <xsd:element name="a36dabc63ec6436b850783f29946a443" ma:index="25" nillable="true" ma:taxonomy="true" ma:internalName="a36dabc63ec6436b850783f29946a443" ma:taxonomyFieldName="Organisation" ma:displayName="Organisation" ma:fieldId="{a36dabc6-3ec6-436b-8507-83f29946a443}" ma:taxonomyMulti="true" ma:sspId="25c2aa33-f802-416f-a311-ea97a475656c" ma:termSetId="d920a1d6-39ea-4932-8d69-799cf1c28e39" ma:anchorId="00000000-0000-0000-0000-000000000000" ma:open="false" ma:isKeyword="false">
      <xsd:complexType>
        <xsd:sequence>
          <xsd:element ref="pc:Terms" minOccurs="0" maxOccurs="1"/>
        </xsd:sequence>
      </xsd:complexType>
    </xsd:element>
    <xsd:element name="o4633d49e4cc44e387c88698411faa26" ma:index="27" nillable="true" ma:taxonomy="true" ma:internalName="o4633d49e4cc44e387c88698411faa26" ma:taxonomyFieldName="Geography" ma:displayName="Geography" ma:fieldId="{84633d49-e4cc-44e3-87c8-8698411faa26}" ma:taxonomyMulti="true" ma:sspId="25c2aa33-f802-416f-a311-ea97a475656c" ma:termSetId="a6daf25b-fa3c-482c-8292-066c40c1ae1a" ma:anchorId="00000000-0000-0000-0000-000000000000" ma:open="false" ma:isKeyword="false">
      <xsd:complexType>
        <xsd:sequence>
          <xsd:element ref="pc:Terms" minOccurs="0" maxOccurs="1"/>
        </xsd:sequence>
      </xsd:complexType>
    </xsd:element>
    <xsd:element name="e7e30244e04b4964a123d6364eef78c7" ma:index="29" nillable="true" ma:taxonomy="true" ma:internalName="e7e30244e04b4964a123d6364eef78c7" ma:taxonomyFieldName="Confidentiality" ma:displayName="Confidentiality" ma:fieldId="{e7e30244-e04b-4964-a123-d6364eef78c7}" ma:sspId="25c2aa33-f802-416f-a311-ea97a475656c" ma:termSetId="8858d6b5-0ce3-4714-9b56-76dbd3cf9c1d" ma:anchorId="00000000-0000-0000-0000-000000000000" ma:open="false" ma:isKeyword="false">
      <xsd:complexType>
        <xsd:sequence>
          <xsd:element ref="pc:Terms" minOccurs="0" maxOccurs="1"/>
        </xsd:sequence>
      </xsd:complexType>
    </xsd:element>
    <xsd:element name="Proposition" ma:index="30" nillable="true" ma:displayName="Proposition" ma:internalName="Proposition">
      <xsd:simpleType>
        <xsd:restriction base="dms:Text"/>
      </xsd:simpleType>
    </xsd:element>
    <xsd:element name="Other" ma:index="31" nillable="true" ma:displayName="Keyword" ma:internalName="Other">
      <xsd:simpleType>
        <xsd:restriction base="dms:Text"/>
      </xsd:simpleType>
    </xsd:element>
    <xsd:element name="Job_x0020_code" ma:index="32" nillable="true" ma:displayName="Job code" ma:internalName="Job_x0020_code">
      <xsd:simpleType>
        <xsd:restriction base="dms:Text"/>
      </xsd:simpleType>
    </xsd:element>
    <xsd:element name="Prospect_x0020_code" ma:index="33" nillable="true" ma:displayName="Prospect code" ma:internalName="Prospect_x0020_code">
      <xsd:simpleType>
        <xsd:restriction base="dms:Text"/>
      </xsd:simpleType>
    </xsd:element>
    <xsd:element name="Client" ma:index="34" nillable="true" ma:displayName="Client" ma:internalName="Client">
      <xsd:simpleType>
        <xsd:restriction base="dms:Text"/>
      </xsd:simpleType>
    </xsd:element>
    <xsd:element name="Site_x0020_type" ma:index="35" nillable="true" ma:displayName="Site type" ma:internalName="Site_x0020_typ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39"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Nam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5261AAD-0B5C-4014-8AA7-823AB96FC308}">
  <ds:schemaRefs>
    <ds:schemaRef ds:uri="http://schemas.microsoft.com/sharepoint/v4"/>
    <ds:schemaRef ds:uri="http://schemas.microsoft.com/office/infopath/2007/PartnerControls"/>
    <ds:schemaRef ds:uri="http://schemas.microsoft.com/office/2006/metadata/properties"/>
    <ds:schemaRef ds:uri="http://purl.org/dc/elements/1.1/"/>
    <ds:schemaRef ds:uri="http://schemas.microsoft.com/sharepoint/v3"/>
    <ds:schemaRef ds:uri="http://schemas.microsoft.com/office/2006/documentManagement/types"/>
    <ds:schemaRef ds:uri="http://purl.org/dc/terms/"/>
    <ds:schemaRef ds:uri="36edc812-9e9f-42a5-a30d-c3a9bcd00741"/>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680AEC0D-D737-4BA1-8F3B-4EE67CF53E63}">
  <ds:schemaRefs>
    <ds:schemaRef ds:uri="office.server.policy"/>
  </ds:schemaRefs>
</ds:datastoreItem>
</file>

<file path=customXml/itemProps3.xml><?xml version="1.0" encoding="utf-8"?>
<ds:datastoreItem xmlns:ds="http://schemas.openxmlformats.org/officeDocument/2006/customXml" ds:itemID="{D6FA9BEF-D4EE-4EAE-9EE0-F0805E9CC4DF}">
  <ds:schemaRefs>
    <ds:schemaRef ds:uri="http://schemas.microsoft.com/sharepoint/events"/>
  </ds:schemaRefs>
</ds:datastoreItem>
</file>

<file path=customXml/itemProps4.xml><?xml version="1.0" encoding="utf-8"?>
<ds:datastoreItem xmlns:ds="http://schemas.openxmlformats.org/officeDocument/2006/customXml" ds:itemID="{1E23CEE7-EAD8-4B2C-8571-7F241B130F2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36edc812-9e9f-42a5-a30d-c3a9bcd00741"/>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5.xml><?xml version="1.0" encoding="utf-8"?>
<ds:datastoreItem xmlns:ds="http://schemas.openxmlformats.org/officeDocument/2006/customXml" ds:itemID="{4CD795F6-BD6B-4C6E-BA59-F745B0E7CF6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vt:i4>
      </vt:variant>
    </vt:vector>
  </HeadingPairs>
  <TitlesOfParts>
    <vt:vector size="8" baseType="lpstr">
      <vt:lpstr>Sheet2</vt:lpstr>
      <vt:lpstr>Instruction - Investment</vt:lpstr>
      <vt:lpstr>Investment Dec 2015</vt:lpstr>
      <vt:lpstr>Investment - ISO</vt:lpstr>
      <vt:lpstr>Tax Calculator</vt:lpstr>
      <vt:lpstr>Share Basis Summary</vt:lpstr>
      <vt:lpstr>LIST</vt:lpstr>
      <vt:lpstr>'Instruction - Investment'!Print_Area</vt:lpstr>
    </vt:vector>
  </TitlesOfParts>
  <Company>PA Consulting Group</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Amy Lee</dc:creator>
  <cp:lastModifiedBy>Robert Atkinson</cp:lastModifiedBy>
  <cp:lastPrinted>2015-11-16T15:20:54Z</cp:lastPrinted>
  <dcterms:created xsi:type="dcterms:W3CDTF">2009-03-04T10:52:03Z</dcterms:created>
  <dcterms:modified xsi:type="dcterms:W3CDTF">2016-02-26T13:59:49Z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PA Classification">
    <vt:lpwstr/>
  </property>
  <property fmtid="{D5CDD505-2E9C-101B-9397-08002B2CF9AE}" pid="3" name="Accounts">
    <vt:lpwstr/>
  </property>
  <property fmtid="{D5CDD505-2E9C-101B-9397-08002B2CF9AE}" pid="4" name="Geography">
    <vt:lpwstr/>
  </property>
  <property fmtid="{D5CDD505-2E9C-101B-9397-08002B2CF9AE}" pid="5" name="Organisation">
    <vt:lpwstr/>
  </property>
  <property fmtid="{D5CDD505-2E9C-101B-9397-08002B2CF9AE}" pid="6" name="ContentTypeId">
    <vt:lpwstr>0x0101001B940DAB6AD6487085FD25BA3A462A9F005362804AAEBF4299ABE7ECAB24B53313005ACA7E082C3B694A99AA3DBFAA996377</vt:lpwstr>
  </property>
  <property fmtid="{D5CDD505-2E9C-101B-9397-08002B2CF9AE}" pid="7" name="Services">
    <vt:lpwstr/>
  </property>
  <property fmtid="{D5CDD505-2E9C-101B-9397-08002B2CF9AE}" pid="8" name="Owner">
    <vt:lpwstr>1180;#Tamara Doedee</vt:lpwstr>
  </property>
  <property fmtid="{D5CDD505-2E9C-101B-9397-08002B2CF9AE}" pid="9" name="Sector">
    <vt:lpwstr/>
  </property>
  <property fmtid="{D5CDD505-2E9C-101B-9397-08002B2CF9AE}" pid="10" name="Confidentiality">
    <vt:lpwstr/>
  </property>
  <property fmtid="{D5CDD505-2E9C-101B-9397-08002B2CF9AE}" pid="11" name="SV_QUERY_LIST_4F35BF76-6C0D-4D9B-82B2-816C12CF3733">
    <vt:lpwstr>empty_477D106A-C0D6-4607-AEBD-E2C9D60EA279</vt:lpwstr>
  </property>
  <property fmtid="{D5CDD505-2E9C-101B-9397-08002B2CF9AE}" pid="12" name="_dlc_policyId">
    <vt:lpwstr>0x0101001B940DAB6AD6487085FD25BA3A462A9F|-845032690</vt:lpwstr>
  </property>
  <property fmtid="{D5CDD505-2E9C-101B-9397-08002B2CF9AE}" pid="13" name="ItemRetentionFormula">
    <vt:lpwstr>&lt;formula id="Microsoft.Office.RecordsManagement.PolicyFeatures.Expiration.Formula.BuiltIn"&gt;&lt;number&gt;12&lt;/number&gt;&lt;property&gt;Modified&lt;/property&gt;&lt;period&gt;months&lt;/period&gt;&lt;/formula&gt;</vt:lpwstr>
  </property>
</Properties>
</file>