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68" windowWidth="20736" windowHeight="9912"/>
  </bookViews>
  <sheets>
    <sheet name="Version &amp; Notes" sheetId="12" r:id="rId1"/>
    <sheet name="Your PA share history" sheetId="9" r:id="rId2"/>
    <sheet name="Cost of PA shares" sheetId="1" r:id="rId3"/>
    <sheet name="Tax return 2015" sheetId="14" r:id="rId4"/>
    <sheet name="PA Share price table" sheetId="11" r:id="rId5"/>
  </sheets>
  <externalReferences>
    <externalReference r:id="rId6"/>
  </externalReferences>
  <definedNames>
    <definedName name="CombinedTotals" localSheetId="4">#REF!</definedName>
    <definedName name="CombinedTotals" localSheetId="3">#REF!</definedName>
    <definedName name="CombinedTotals">#REF!</definedName>
    <definedName name="ddm" localSheetId="4">'PA Share price table'!ddm</definedName>
    <definedName name="ddm">[0]!ddm</definedName>
    <definedName name="Dealing_dates">[1]!FXRates_Table[#Headers]</definedName>
    <definedName name="Globa" localSheetId="4">'PA Share price table'!Globa</definedName>
    <definedName name="Globa">[0]!Globa</definedName>
    <definedName name="Global" localSheetId="4">'PA Share price table'!Global</definedName>
    <definedName name="Global">[0]!Global</definedName>
    <definedName name="LC_Codes">[1]!FXRates_Table[[#All],[Currency code]]</definedName>
    <definedName name="LC_Cost" localSheetId="3">#REF!</definedName>
    <definedName name="LC_Cost">#REF!</definedName>
    <definedName name="LC_Price" localSheetId="3">#REF!</definedName>
    <definedName name="LC_Price">#REF!</definedName>
    <definedName name="LC_UKStamp" localSheetId="3">#REF!</definedName>
    <definedName name="LC_UKStamp">#REF!</definedName>
    <definedName name="Macauto" localSheetId="4">'PA Share price table'!Macauto</definedName>
    <definedName name="Macauto">[0]!Macauto</definedName>
    <definedName name="Macro1" localSheetId="4">'PA Share price table'!Macro1</definedName>
    <definedName name="Macro1">[0]!Macro1</definedName>
    <definedName name="Macro10" localSheetId="4">'PA Share price table'!Macro10</definedName>
    <definedName name="Macro10">[0]!Macro10</definedName>
    <definedName name="Macro11" localSheetId="4">'PA Share price table'!Macro11</definedName>
    <definedName name="Macro11">[0]!Macro11</definedName>
    <definedName name="Macro13" localSheetId="4">'PA Share price table'!Macro13</definedName>
    <definedName name="Macro13">[0]!Macro13</definedName>
    <definedName name="Macro2" localSheetId="4">'PA Share price table'!Macro2</definedName>
    <definedName name="Macro2">[0]!Macro2</definedName>
    <definedName name="Macro3" localSheetId="4">'PA Share price table'!Macro3</definedName>
    <definedName name="Macro3">[0]!Macro3</definedName>
    <definedName name="Macro5" localSheetId="4">'PA Share price table'!Macro5</definedName>
    <definedName name="Macro5">[0]!Macro5</definedName>
    <definedName name="Macro7" localSheetId="4">'PA Share price table'!Macro7</definedName>
    <definedName name="Macro7">[0]!Macro7</definedName>
    <definedName name="PAShareHistory" localSheetId="4">#REF!</definedName>
    <definedName name="PAShareHistory" localSheetId="3">#REF!</definedName>
    <definedName name="PAShareHistory">#REF!</definedName>
    <definedName name="PAShareMessage" localSheetId="3">#REF!</definedName>
    <definedName name="PAShareMessage">#REF!</definedName>
    <definedName name="_xlnm.Print_Area" localSheetId="2">'Cost of PA shares'!$A$1:$P$89</definedName>
    <definedName name="_xlnm.Print_Area" localSheetId="4">'PA Share price table'!$A$1:$F$47</definedName>
    <definedName name="_xlnm.Print_Area" localSheetId="3">'Tax return 2015'!$A$1:$H$31</definedName>
    <definedName name="_xlnm.Print_Area" localSheetId="0">'Version &amp; Notes'!$A$1:$C$15</definedName>
    <definedName name="_xlnm.Print_Area" localSheetId="1">'Your PA share history'!$A$1:$S$26</definedName>
    <definedName name="RestrictedCumulativeTotal" localSheetId="4">#REF!</definedName>
    <definedName name="RestrictedCumulativeTotal" localSheetId="3">#REF!</definedName>
    <definedName name="RestrictedCumulativeTotal">#REF!</definedName>
    <definedName name="RestrictedHeaderRow" localSheetId="4">#REF!</definedName>
    <definedName name="RestrictedHeaderRow" localSheetId="3">#REF!</definedName>
    <definedName name="RestrictedHeaderRow">#REF!</definedName>
    <definedName name="RestrictedTotalPurchases" localSheetId="4">#REF!</definedName>
    <definedName name="RestrictedTotalPurchases" localSheetId="3">#REF!</definedName>
    <definedName name="RestrictedTotalPurchases">#REF!</definedName>
    <definedName name="SelectedCurrencyCode" localSheetId="3">#REF!</definedName>
    <definedName name="SelectedCurrencyCode">#REF!</definedName>
    <definedName name="Shareholder_name" localSheetId="3">#REF!</definedName>
    <definedName name="Shareholder_name">#REF!</definedName>
    <definedName name="Shareholder_reference" localSheetId="3">#REF!</definedName>
    <definedName name="Shareholder_reference">#REF!</definedName>
    <definedName name="temp" localSheetId="4">'PA Share price table'!temp</definedName>
    <definedName name="temp">[0]!temp</definedName>
    <definedName name="Tim.All" localSheetId="4">'PA Share price table'!Tim.All</definedName>
    <definedName name="Tim.All">[0]!Tim.All</definedName>
    <definedName name="Tim.goto1" localSheetId="4">'PA Share price table'!Tim.goto1</definedName>
    <definedName name="Tim.goto1">[0]!Tim.goto1</definedName>
    <definedName name="Tim.goto11" localSheetId="4">'PA Share price table'!Tim.goto11</definedName>
    <definedName name="Tim.goto11">[0]!Tim.goto11</definedName>
    <definedName name="Tim.goto12" localSheetId="4">'PA Share price table'!Tim.goto12</definedName>
    <definedName name="Tim.goto12">[0]!Tim.goto12</definedName>
    <definedName name="Tim.goto13" localSheetId="4">'PA Share price table'!Tim.goto13</definedName>
    <definedName name="Tim.goto13">[0]!Tim.goto13</definedName>
    <definedName name="Tim.goto15" localSheetId="4">'PA Share price table'!Tim.goto15</definedName>
    <definedName name="Tim.goto15">[0]!Tim.goto15</definedName>
    <definedName name="Tim.goto16" localSheetId="4">'PA Share price table'!Tim.goto16</definedName>
    <definedName name="Tim.goto16">[0]!Tim.goto16</definedName>
    <definedName name="Tim.goto17" localSheetId="4">'PA Share price table'!Tim.goto17</definedName>
    <definedName name="Tim.goto17">[0]!Tim.goto17</definedName>
    <definedName name="Tim.goto18" localSheetId="4">'PA Share price table'!Tim.goto18</definedName>
    <definedName name="Tim.goto18">[0]!Tim.goto18</definedName>
    <definedName name="Tim.goto19" localSheetId="4">'PA Share price table'!Tim.goto19</definedName>
    <definedName name="Tim.goto19">[0]!Tim.goto19</definedName>
    <definedName name="Tim.goto2" localSheetId="4">'PA Share price table'!Tim.goto2</definedName>
    <definedName name="Tim.goto2">[0]!Tim.goto2</definedName>
    <definedName name="Tim.goto20" localSheetId="4">'PA Share price table'!Tim.goto20</definedName>
    <definedName name="Tim.goto20">[0]!Tim.goto20</definedName>
    <definedName name="Tim.goto21" localSheetId="4">'PA Share price table'!Tim.goto21</definedName>
    <definedName name="Tim.goto21">[0]!Tim.goto21</definedName>
    <definedName name="Tim.goto22" localSheetId="4">'PA Share price table'!Tim.goto22</definedName>
    <definedName name="Tim.goto22">[0]!Tim.goto22</definedName>
    <definedName name="Tim.goto23" localSheetId="4">'PA Share price table'!Tim.goto23</definedName>
    <definedName name="Tim.goto23">[0]!Tim.goto23</definedName>
    <definedName name="Tim.goto24" localSheetId="4">'PA Share price table'!Tim.goto24</definedName>
    <definedName name="Tim.goto24">[0]!Tim.goto24</definedName>
    <definedName name="Tim.goto25" localSheetId="4">'PA Share price table'!Tim.goto25</definedName>
    <definedName name="Tim.goto25">[0]!Tim.goto25</definedName>
    <definedName name="Tim.goto3" localSheetId="4">'PA Share price table'!Tim.goto3</definedName>
    <definedName name="Tim.goto3">[0]!Tim.goto3</definedName>
    <definedName name="Tim.goto4" localSheetId="4">'PA Share price table'!Tim.goto4</definedName>
    <definedName name="Tim.goto4">[0]!Tim.goto4</definedName>
    <definedName name="Tim.goto5" localSheetId="4">'PA Share price table'!Tim.goto5</definedName>
    <definedName name="Tim.goto5">[0]!Tim.goto5</definedName>
    <definedName name="Tim.goto6" localSheetId="4">'PA Share price table'!Tim.goto6</definedName>
    <definedName name="Tim.goto6">[0]!Tim.goto6</definedName>
    <definedName name="Tim.goto7" localSheetId="4">'PA Share price table'!Tim.goto7</definedName>
    <definedName name="Tim.goto7">[0]!Tim.goto7</definedName>
    <definedName name="Tim.goto8" localSheetId="4">'PA Share price table'!Tim.goto8</definedName>
    <definedName name="Tim.goto8">[0]!Tim.goto8</definedName>
    <definedName name="Tim.PrinterMac" localSheetId="4">'PA Share price table'!Tim.PrinterMac</definedName>
    <definedName name="Tim.PrinterMac">[0]!Tim.PrinterMac</definedName>
    <definedName name="Tim.Summary_adj2" localSheetId="4">'PA Share price table'!Tim.Summary_adj2</definedName>
    <definedName name="Tim.Summary_adj2">[0]!Tim.Summary_adj2</definedName>
    <definedName name="Tim.Summary_gs2" localSheetId="4">'PA Share price table'!Tim.Summary_gs2</definedName>
    <definedName name="Tim.Summary_gs2">[0]!Tim.Summary_gs2</definedName>
    <definedName name="Tim.Summary_gu2" localSheetId="4">'PA Share price table'!Tim.Summary_gu2</definedName>
    <definedName name="Tim.Summary_gu2">[0]!Tim.Summary_gu2</definedName>
    <definedName name="Tim.Summary_ws2" localSheetId="4">'PA Share price table'!Tim.Summary_ws2</definedName>
    <definedName name="Tim.Summary_ws2">[0]!Tim.Summary_ws2</definedName>
    <definedName name="Tim.USformat" localSheetId="4">'PA Share price table'!Tim.USformat</definedName>
    <definedName name="Tim.USformat">[0]!Tim.USformat</definedName>
    <definedName name="tryit" localSheetId="4">'PA Share price table'!tryit</definedName>
    <definedName name="tryit">[0]!tryit</definedName>
    <definedName name="tryit2" localSheetId="4">'PA Share price table'!tryit2</definedName>
    <definedName name="tryit2">[0]!tryit2</definedName>
    <definedName name="UnRestrictedCumulativeTotal" localSheetId="4">#REF!</definedName>
    <definedName name="UnRestrictedCumulativeTotal" localSheetId="3">#REF!</definedName>
    <definedName name="UnRestrictedCumulativeTotal">#REF!</definedName>
    <definedName name="UnRestrictedHeaderRow" localSheetId="3">#REF!</definedName>
    <definedName name="UnRestrictedHeaderRow">#REF!</definedName>
    <definedName name="UnRestrictedTotalPurchases" localSheetId="3">#REF!</definedName>
    <definedName name="UnRestrictedTotalPurchases">#REF!</definedName>
    <definedName name="UnRestrictedTotalSales" localSheetId="3">#REF!</definedName>
    <definedName name="UnRestrictedTotalSales">#REF!</definedName>
    <definedName name="Version_No" localSheetId="3">#REF!</definedName>
    <definedName name="Version_No">#REF!</definedName>
    <definedName name="wrn.Corporate." localSheetId="4" hidden="1">{"Corporate",#N/A,FALSE,"Sorted by database"}</definedName>
    <definedName name="wrn.Corporate." hidden="1">{"Corporate",#N/A,FALSE,"Sorted by database"}</definedName>
    <definedName name="wrn.MOS4." localSheetId="4" hidden="1">{"MOS4",#N/A,FALSE,"Sorted by database"}</definedName>
    <definedName name="wrn.MOS4." hidden="1">{"MOS4",#N/A,FALSE,"Sorted by database"}</definedName>
    <definedName name="wrn.Offices." localSheetId="4" hidden="1">{"Offices",#N/A,FALSE,"Sorted by database"}</definedName>
    <definedName name="wrn.Offices." hidden="1">{"Offices",#N/A,FALSE,"Sorted by database"}</definedName>
    <definedName name="wrn.Practices." localSheetId="4" hidden="1">{"Practices",#N/A,FALSE,"Sorted by database"}</definedName>
    <definedName name="wrn.Practices." hidden="1">{"Practices",#N/A,FALSE,"Sorted by database"}</definedName>
    <definedName name="wrn.Support." localSheetId="4" hidden="1">{"Support",#N/A,FALSE,"Sorted by database"}</definedName>
    <definedName name="wrn.Support." hidden="1">{"Support",#N/A,FALSE,"Sorted by database"}</definedName>
  </definedNames>
  <calcPr calcId="145621"/>
</workbook>
</file>

<file path=xl/calcChain.xml><?xml version="1.0" encoding="utf-8"?>
<calcChain xmlns="http://schemas.openxmlformats.org/spreadsheetml/2006/main">
  <c r="K80" i="1" l="1"/>
  <c r="K79" i="1"/>
  <c r="K78" i="1"/>
  <c r="A38" i="14" l="1"/>
  <c r="I55" i="1" l="1"/>
  <c r="L78" i="1"/>
  <c r="L79" i="1"/>
  <c r="L80" i="1"/>
  <c r="L81" i="1"/>
  <c r="F21" i="11" l="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20" i="11"/>
  <c r="J51" i="1" l="1"/>
  <c r="L51" i="1"/>
  <c r="L30" i="1"/>
  <c r="K30" i="1"/>
  <c r="J30" i="1"/>
  <c r="N30" i="1"/>
  <c r="O9" i="1"/>
  <c r="I9" i="1"/>
  <c r="N9" i="1"/>
  <c r="P9" i="1"/>
  <c r="J9" i="1"/>
  <c r="K81" i="1" l="1"/>
  <c r="I74" i="1" l="1"/>
  <c r="I66" i="1"/>
  <c r="I65" i="1"/>
  <c r="H9" i="1" l="1"/>
  <c r="O59" i="1" l="1"/>
  <c r="N59" i="1"/>
  <c r="AD56" i="1" l="1"/>
  <c r="AD57" i="1"/>
  <c r="AD58" i="1"/>
  <c r="AD59" i="1"/>
  <c r="AD60" i="1"/>
  <c r="AD61" i="1"/>
  <c r="AD62" i="1"/>
  <c r="AD63" i="1"/>
  <c r="AD64" i="1"/>
  <c r="AD65" i="1"/>
  <c r="AD66" i="1"/>
  <c r="AD67" i="1"/>
  <c r="AD68" i="1"/>
  <c r="AD69" i="1"/>
  <c r="AD70" i="1"/>
  <c r="AD71" i="1"/>
  <c r="AD72" i="1"/>
  <c r="AD73" i="1"/>
  <c r="AD74" i="1"/>
  <c r="AC56" i="1"/>
  <c r="AC57" i="1"/>
  <c r="AC58" i="1"/>
  <c r="AC59" i="1"/>
  <c r="AC60" i="1"/>
  <c r="AC61" i="1"/>
  <c r="AC62" i="1"/>
  <c r="AC63" i="1"/>
  <c r="AC64" i="1"/>
  <c r="AC65" i="1"/>
  <c r="AC66" i="1"/>
  <c r="AC67" i="1"/>
  <c r="AC68" i="1"/>
  <c r="AC69" i="1"/>
  <c r="AC70" i="1"/>
  <c r="AC71" i="1"/>
  <c r="AC72" i="1"/>
  <c r="AC73" i="1"/>
  <c r="AC74" i="1"/>
  <c r="AB56" i="1"/>
  <c r="AB57" i="1"/>
  <c r="AB58" i="1"/>
  <c r="AB59" i="1"/>
  <c r="AB60" i="1"/>
  <c r="AB61" i="1"/>
  <c r="AB62" i="1"/>
  <c r="AB63" i="1"/>
  <c r="AB64" i="1"/>
  <c r="AB65" i="1"/>
  <c r="AB66" i="1"/>
  <c r="AB67" i="1"/>
  <c r="AB68" i="1"/>
  <c r="AB69" i="1"/>
  <c r="AB70" i="1"/>
  <c r="AB71" i="1"/>
  <c r="AB72" i="1"/>
  <c r="AB73" i="1"/>
  <c r="AB74" i="1"/>
  <c r="Y56" i="1"/>
  <c r="Y57" i="1"/>
  <c r="Y58" i="1"/>
  <c r="Y59" i="1"/>
  <c r="Y60" i="1"/>
  <c r="Y61" i="1"/>
  <c r="Y62" i="1"/>
  <c r="Y63" i="1"/>
  <c r="Y64" i="1"/>
  <c r="Y65" i="1"/>
  <c r="Y66" i="1"/>
  <c r="Y67" i="1"/>
  <c r="Y68" i="1"/>
  <c r="Y69" i="1"/>
  <c r="Y70" i="1"/>
  <c r="Y71" i="1"/>
  <c r="Y72" i="1"/>
  <c r="Y73" i="1"/>
  <c r="Y74" i="1"/>
  <c r="X56" i="1"/>
  <c r="X57" i="1"/>
  <c r="X58" i="1"/>
  <c r="X59" i="1"/>
  <c r="X60" i="1"/>
  <c r="X61" i="1"/>
  <c r="X62" i="1"/>
  <c r="X63" i="1"/>
  <c r="X64" i="1"/>
  <c r="X65" i="1"/>
  <c r="X66" i="1"/>
  <c r="X67" i="1"/>
  <c r="X68" i="1"/>
  <c r="X69" i="1"/>
  <c r="X70" i="1"/>
  <c r="X71" i="1"/>
  <c r="X72" i="1"/>
  <c r="X73" i="1"/>
  <c r="X74" i="1"/>
  <c r="W56" i="1"/>
  <c r="W57" i="1"/>
  <c r="W58" i="1"/>
  <c r="W59" i="1"/>
  <c r="W60" i="1"/>
  <c r="W61" i="1"/>
  <c r="W62" i="1"/>
  <c r="W63" i="1"/>
  <c r="W64" i="1"/>
  <c r="W65" i="1"/>
  <c r="W66" i="1"/>
  <c r="W67" i="1"/>
  <c r="W68" i="1"/>
  <c r="W69" i="1"/>
  <c r="W70" i="1"/>
  <c r="W71" i="1"/>
  <c r="W72" i="1"/>
  <c r="W73" i="1"/>
  <c r="W74" i="1"/>
  <c r="T56" i="1"/>
  <c r="T57" i="1"/>
  <c r="T58" i="1"/>
  <c r="T59" i="1"/>
  <c r="T60" i="1"/>
  <c r="T61" i="1"/>
  <c r="T62" i="1"/>
  <c r="T63" i="1"/>
  <c r="T64" i="1"/>
  <c r="T65" i="1"/>
  <c r="T66" i="1"/>
  <c r="T67" i="1"/>
  <c r="T68" i="1"/>
  <c r="T69" i="1"/>
  <c r="T70" i="1"/>
  <c r="T71" i="1"/>
  <c r="T72" i="1"/>
  <c r="T73" i="1"/>
  <c r="T74" i="1"/>
  <c r="S71" i="1"/>
  <c r="S72" i="1"/>
  <c r="S73" i="1"/>
  <c r="S74" i="1"/>
  <c r="S56" i="1"/>
  <c r="S57" i="1"/>
  <c r="S58" i="1"/>
  <c r="S59" i="1"/>
  <c r="S60" i="1"/>
  <c r="S61" i="1"/>
  <c r="S62" i="1"/>
  <c r="S63" i="1"/>
  <c r="S64" i="1"/>
  <c r="S65" i="1"/>
  <c r="S66" i="1"/>
  <c r="S67" i="1"/>
  <c r="S68" i="1"/>
  <c r="S69" i="1"/>
  <c r="S70" i="1"/>
  <c r="R56" i="1"/>
  <c r="R57" i="1"/>
  <c r="R58" i="1"/>
  <c r="R59" i="1"/>
  <c r="R60" i="1"/>
  <c r="R61" i="1"/>
  <c r="R62" i="1"/>
  <c r="R63" i="1"/>
  <c r="R64" i="1"/>
  <c r="R65" i="1"/>
  <c r="R66" i="1"/>
  <c r="R67" i="1"/>
  <c r="R68" i="1"/>
  <c r="R69" i="1"/>
  <c r="R70" i="1"/>
  <c r="R71" i="1"/>
  <c r="R72" i="1"/>
  <c r="R73" i="1"/>
  <c r="R74" i="1"/>
  <c r="P74" i="1"/>
  <c r="O74" i="1"/>
  <c r="N74" i="1"/>
  <c r="P57" i="1"/>
  <c r="P63" i="1"/>
  <c r="P64" i="1"/>
  <c r="P66" i="1"/>
  <c r="P67" i="1"/>
  <c r="P68" i="1"/>
  <c r="P69" i="1"/>
  <c r="P70" i="1"/>
  <c r="P71" i="1"/>
  <c r="P72" i="1"/>
  <c r="P73" i="1"/>
  <c r="O57" i="1"/>
  <c r="O63" i="1"/>
  <c r="O64" i="1"/>
  <c r="O66" i="1"/>
  <c r="O67" i="1"/>
  <c r="O68" i="1"/>
  <c r="O69" i="1"/>
  <c r="O70" i="1"/>
  <c r="O71" i="1"/>
  <c r="O72" i="1"/>
  <c r="O73" i="1"/>
  <c r="N57" i="1"/>
  <c r="N63" i="1"/>
  <c r="N64" i="1"/>
  <c r="N66" i="1"/>
  <c r="N67" i="1"/>
  <c r="N68" i="1"/>
  <c r="N69" i="1"/>
  <c r="N70" i="1"/>
  <c r="N71" i="1"/>
  <c r="N72" i="1"/>
  <c r="N73" i="1"/>
  <c r="H74" i="1"/>
  <c r="I71" i="1"/>
  <c r="I72" i="1"/>
  <c r="I73" i="1"/>
  <c r="I67" i="1"/>
  <c r="I68" i="1"/>
  <c r="I69" i="1"/>
  <c r="I70" i="1"/>
  <c r="H71" i="1"/>
  <c r="H72" i="1"/>
  <c r="H73" i="1"/>
  <c r="H62" i="1"/>
  <c r="N62" i="1" s="1"/>
  <c r="H63" i="1"/>
  <c r="I63" i="1" s="1"/>
  <c r="H64" i="1"/>
  <c r="I64" i="1" s="1"/>
  <c r="H65" i="1"/>
  <c r="N65" i="1" s="1"/>
  <c r="H66" i="1"/>
  <c r="H67" i="1"/>
  <c r="H68" i="1"/>
  <c r="H69" i="1"/>
  <c r="H70" i="1"/>
  <c r="H61" i="1"/>
  <c r="N61" i="1" s="1"/>
  <c r="AD55" i="1"/>
  <c r="AC55" i="1"/>
  <c r="AB55" i="1"/>
  <c r="Y55" i="1"/>
  <c r="T55" i="1"/>
  <c r="X55" i="1"/>
  <c r="W55" i="1"/>
  <c r="R55" i="1"/>
  <c r="Z67" i="1" l="1"/>
  <c r="U71" i="1"/>
  <c r="U67" i="1"/>
  <c r="Z72" i="1"/>
  <c r="Z68" i="1"/>
  <c r="AE73" i="1"/>
  <c r="C21" i="14" s="1"/>
  <c r="AE69" i="1"/>
  <c r="C17" i="14" s="1"/>
  <c r="U74" i="1"/>
  <c r="U73" i="1"/>
  <c r="U69" i="1"/>
  <c r="Z74" i="1"/>
  <c r="Z70" i="1"/>
  <c r="Z66" i="1"/>
  <c r="AE71" i="1"/>
  <c r="C19" i="14" s="1"/>
  <c r="AE67" i="1"/>
  <c r="C15" i="14" s="1"/>
  <c r="Z71" i="1"/>
  <c r="U72" i="1"/>
  <c r="U63" i="1"/>
  <c r="AE63" i="1"/>
  <c r="C11" i="14" s="1"/>
  <c r="U68" i="1"/>
  <c r="Z63" i="1"/>
  <c r="AE74" i="1"/>
  <c r="C22" i="14" s="1"/>
  <c r="AE70" i="1"/>
  <c r="C18" i="14" s="1"/>
  <c r="AE66" i="1"/>
  <c r="C14" i="14" s="1"/>
  <c r="U70" i="1"/>
  <c r="U66" i="1"/>
  <c r="Z73" i="1"/>
  <c r="Z69" i="1"/>
  <c r="AE72" i="1"/>
  <c r="C20" i="14" s="1"/>
  <c r="AE68" i="1"/>
  <c r="C16" i="14" s="1"/>
  <c r="U65" i="1"/>
  <c r="Z65" i="1"/>
  <c r="AE65" i="1"/>
  <c r="U64" i="1"/>
  <c r="Z64" i="1"/>
  <c r="AE64" i="1"/>
  <c r="C12" i="14" s="1"/>
  <c r="U62" i="1"/>
  <c r="Z62" i="1"/>
  <c r="AE62" i="1"/>
  <c r="C10" i="14" s="1"/>
  <c r="Z61" i="1"/>
  <c r="U61" i="1"/>
  <c r="U60" i="1"/>
  <c r="U58" i="1"/>
  <c r="Z58" i="1"/>
  <c r="AE58" i="1"/>
  <c r="C6" i="14" s="1"/>
  <c r="U56" i="1"/>
  <c r="U59" i="1"/>
  <c r="Z60" i="1"/>
  <c r="Z56" i="1"/>
  <c r="Z59" i="1"/>
  <c r="AE60" i="1"/>
  <c r="AE56" i="1"/>
  <c r="C4" i="14" s="1"/>
  <c r="AE59" i="1"/>
  <c r="C7" i="14" s="1"/>
  <c r="Z55" i="1"/>
  <c r="U57" i="1"/>
  <c r="Z57" i="1"/>
  <c r="AE61" i="1"/>
  <c r="AE57" i="1"/>
  <c r="C5" i="14" s="1"/>
  <c r="P55" i="1"/>
  <c r="O55" i="1"/>
  <c r="N55" i="1"/>
  <c r="H13" i="1"/>
  <c r="AE55" i="1" l="1"/>
  <c r="C3" i="14" s="1"/>
  <c r="H16" i="1" l="1"/>
  <c r="H17" i="1"/>
  <c r="I17" i="1" s="1"/>
  <c r="N19" i="1" l="1"/>
  <c r="O19" i="1"/>
  <c r="P19" i="1"/>
  <c r="N21" i="1"/>
  <c r="O21" i="1"/>
  <c r="P21" i="1"/>
  <c r="N22" i="1"/>
  <c r="O22" i="1"/>
  <c r="P22" i="1"/>
  <c r="N23" i="1"/>
  <c r="O23" i="1"/>
  <c r="P23" i="1"/>
  <c r="N25" i="1"/>
  <c r="O25" i="1"/>
  <c r="P25" i="1"/>
  <c r="N26" i="1"/>
  <c r="O26" i="1"/>
  <c r="P26" i="1"/>
  <c r="N16" i="1"/>
  <c r="P15" i="1"/>
  <c r="O15" i="1"/>
  <c r="N15" i="1"/>
  <c r="P14" i="1"/>
  <c r="O14" i="1"/>
  <c r="N14" i="1"/>
  <c r="P13" i="1"/>
  <c r="O13" i="1"/>
  <c r="N13" i="1"/>
  <c r="P12" i="1"/>
  <c r="O12" i="1"/>
  <c r="N12" i="1"/>
  <c r="P11" i="1"/>
  <c r="O11" i="1"/>
  <c r="N11" i="1"/>
  <c r="P10" i="1"/>
  <c r="O10" i="1"/>
  <c r="N10" i="1"/>
  <c r="H38" i="1"/>
  <c r="H37" i="1"/>
  <c r="N47" i="1"/>
  <c r="N40" i="1"/>
  <c r="O40" i="1"/>
  <c r="P40" i="1"/>
  <c r="N41" i="1"/>
  <c r="O41" i="1"/>
  <c r="P41" i="1"/>
  <c r="N43" i="1"/>
  <c r="O43" i="1"/>
  <c r="P43" i="1"/>
  <c r="N45" i="1"/>
  <c r="O45" i="1"/>
  <c r="P45" i="1"/>
  <c r="N46" i="1"/>
  <c r="O46" i="1"/>
  <c r="P46" i="1"/>
  <c r="P37" i="1"/>
  <c r="P34" i="1"/>
  <c r="N37" i="1"/>
  <c r="O37" i="1"/>
  <c r="N34" i="1"/>
  <c r="O34" i="1"/>
  <c r="S55" i="1"/>
  <c r="H57" i="1"/>
  <c r="I57" i="1" s="1"/>
  <c r="H58" i="1"/>
  <c r="N58" i="1" s="1"/>
  <c r="H59" i="1"/>
  <c r="I59" i="1" s="1"/>
  <c r="H60" i="1"/>
  <c r="H47" i="1"/>
  <c r="H36" i="1"/>
  <c r="N36" i="1" s="1"/>
  <c r="I60" i="1" l="1"/>
  <c r="O60" i="1" s="1"/>
  <c r="N60" i="1"/>
  <c r="P59" i="1"/>
  <c r="U55" i="1"/>
  <c r="H43" i="1"/>
  <c r="I37" i="1"/>
  <c r="N38" i="1"/>
  <c r="H39" i="1"/>
  <c r="H40" i="1"/>
  <c r="I40" i="1" s="1"/>
  <c r="H41" i="1"/>
  <c r="I41" i="1" s="1"/>
  <c r="H42" i="1"/>
  <c r="N42" i="1" s="1"/>
  <c r="H44" i="1"/>
  <c r="N44" i="1" s="1"/>
  <c r="H45" i="1"/>
  <c r="I45" i="1" s="1"/>
  <c r="H46" i="1"/>
  <c r="I46" i="1" s="1"/>
  <c r="P60" i="1" l="1"/>
  <c r="N39" i="1"/>
  <c r="H56" i="1"/>
  <c r="N56" i="1" s="1"/>
  <c r="H55" i="1"/>
  <c r="H35" i="1"/>
  <c r="H34" i="1"/>
  <c r="I34" i="1" s="1"/>
  <c r="H19" i="1"/>
  <c r="H18" i="1"/>
  <c r="H15" i="1"/>
  <c r="H14" i="1"/>
  <c r="I14" i="1" s="1"/>
  <c r="H20" i="1"/>
  <c r="N20" i="1" s="1"/>
  <c r="H25" i="1"/>
  <c r="I25" i="1" s="1"/>
  <c r="H26" i="1"/>
  <c r="I26" i="1" s="1"/>
  <c r="H10" i="1"/>
  <c r="I10" i="1" s="1"/>
  <c r="J10" i="1" s="1"/>
  <c r="H11" i="1"/>
  <c r="I11" i="1" s="1"/>
  <c r="H12" i="1"/>
  <c r="I12" i="1" s="1"/>
  <c r="I13" i="1"/>
  <c r="H21" i="1"/>
  <c r="I21" i="1" s="1"/>
  <c r="H22" i="1"/>
  <c r="I22" i="1" s="1"/>
  <c r="H23" i="1"/>
  <c r="H24" i="1"/>
  <c r="N24" i="1" s="1"/>
  <c r="K9" i="1"/>
  <c r="C8" i="14" l="1"/>
  <c r="I24" i="1"/>
  <c r="O24" i="1" s="1"/>
  <c r="P24" i="1" s="1"/>
  <c r="I23" i="1"/>
  <c r="J11" i="1"/>
  <c r="N35" i="1"/>
  <c r="N18" i="1"/>
  <c r="P18" i="1" s="1"/>
  <c r="I18" i="1"/>
  <c r="I20" i="1"/>
  <c r="O20" i="1" s="1"/>
  <c r="P20" i="1" s="1"/>
  <c r="I19" i="1"/>
  <c r="K10" i="1"/>
  <c r="L9" i="1"/>
  <c r="J12" i="1"/>
  <c r="J13" i="1" s="1"/>
  <c r="J14" i="1" s="1"/>
  <c r="I16" i="1"/>
  <c r="O16" i="1" s="1"/>
  <c r="P16" i="1" s="1"/>
  <c r="I15" i="1"/>
  <c r="O17" i="1"/>
  <c r="N17" i="1"/>
  <c r="O18" i="1"/>
  <c r="J15" i="1" l="1"/>
  <c r="J16" i="1" s="1"/>
  <c r="J17" i="1" s="1"/>
  <c r="J18" i="1" s="1"/>
  <c r="J19" i="1" s="1"/>
  <c r="J20" i="1" s="1"/>
  <c r="J21" i="1" s="1"/>
  <c r="J22" i="1" s="1"/>
  <c r="J23" i="1" s="1"/>
  <c r="K11" i="1"/>
  <c r="L10" i="1"/>
  <c r="P17" i="1"/>
  <c r="L11" i="1" l="1"/>
  <c r="K12" i="1"/>
  <c r="L12" i="1" l="1"/>
  <c r="K13" i="1"/>
  <c r="L13" i="1" l="1"/>
  <c r="K14" i="1"/>
  <c r="L14" i="1" l="1"/>
  <c r="K15" i="1"/>
  <c r="L15" i="1" l="1"/>
  <c r="K16" i="1"/>
  <c r="L16" i="1" l="1"/>
  <c r="K17" i="1"/>
  <c r="L17" i="1" l="1"/>
  <c r="K18" i="1"/>
  <c r="L18" i="1" l="1"/>
  <c r="K19" i="1"/>
  <c r="L19" i="1" l="1"/>
  <c r="K20" i="1"/>
  <c r="L20" i="1" l="1"/>
  <c r="K21" i="1"/>
  <c r="L21" i="1" l="1"/>
  <c r="K22" i="1"/>
  <c r="J24" i="1"/>
  <c r="L22" i="1" l="1"/>
  <c r="K23" i="1"/>
  <c r="J25" i="1"/>
  <c r="L23" i="1" l="1"/>
  <c r="K24" i="1"/>
  <c r="J26" i="1"/>
  <c r="J34" i="1" l="1"/>
  <c r="K25" i="1"/>
  <c r="L24" i="1"/>
  <c r="K26" i="1" l="1"/>
  <c r="L25" i="1"/>
  <c r="P30" i="1"/>
  <c r="K34" i="1" l="1"/>
  <c r="L34" i="1" s="1"/>
  <c r="L26" i="1"/>
  <c r="O30" i="1" l="1"/>
  <c r="K35" i="1" l="1"/>
  <c r="I35" i="1"/>
  <c r="O35" i="1" l="1"/>
  <c r="P35" i="1" s="1"/>
  <c r="J35" i="1"/>
  <c r="L35" i="1" s="1"/>
  <c r="I36" i="1" s="1"/>
  <c r="O36" i="1" s="1"/>
  <c r="P36" i="1" s="1"/>
  <c r="K36" i="1"/>
  <c r="K37" i="1" s="1"/>
  <c r="K38" i="1" s="1"/>
  <c r="K39" i="1" s="1"/>
  <c r="K40" i="1" s="1"/>
  <c r="K41" i="1" s="1"/>
  <c r="K42" i="1" s="1"/>
  <c r="K43" i="1" s="1"/>
  <c r="K44" i="1" s="1"/>
  <c r="K45" i="1" s="1"/>
  <c r="K46" i="1" s="1"/>
  <c r="K47" i="1" s="1"/>
  <c r="K51" i="1" s="1"/>
  <c r="K55" i="1" s="1"/>
  <c r="K56" i="1" l="1"/>
  <c r="K57" i="1" s="1"/>
  <c r="K58" i="1" s="1"/>
  <c r="J36" i="1"/>
  <c r="J37" i="1" s="1"/>
  <c r="L37" i="1" s="1"/>
  <c r="I38" i="1" s="1"/>
  <c r="N51" i="1"/>
  <c r="K59" i="1" l="1"/>
  <c r="K60" i="1" s="1"/>
  <c r="L36" i="1"/>
  <c r="O38" i="1"/>
  <c r="P38" i="1" s="1"/>
  <c r="J38" i="1"/>
  <c r="L38" i="1" s="1"/>
  <c r="I39" i="1" s="1"/>
  <c r="O39" i="1" s="1"/>
  <c r="P39" i="1" s="1"/>
  <c r="K61" i="1" l="1"/>
  <c r="K62" i="1" s="1"/>
  <c r="J39" i="1"/>
  <c r="L39" i="1" s="1"/>
  <c r="K63" i="1" l="1"/>
  <c r="J40" i="1"/>
  <c r="L40" i="1" s="1"/>
  <c r="K64" i="1" l="1"/>
  <c r="J41" i="1"/>
  <c r="L41" i="1" s="1"/>
  <c r="I42" i="1" s="1"/>
  <c r="O42" i="1" s="1"/>
  <c r="P42" i="1" s="1"/>
  <c r="I43" i="1"/>
  <c r="K65" i="1" l="1"/>
  <c r="J42" i="1"/>
  <c r="L42" i="1" s="1"/>
  <c r="K66" i="1" l="1"/>
  <c r="J43" i="1"/>
  <c r="L43" i="1" s="1"/>
  <c r="I44" i="1" s="1"/>
  <c r="O44" i="1" s="1"/>
  <c r="P44" i="1" s="1"/>
  <c r="K67" i="1" l="1"/>
  <c r="J44" i="1"/>
  <c r="L44" i="1" s="1"/>
  <c r="K68" i="1" l="1"/>
  <c r="J45" i="1"/>
  <c r="L45" i="1" s="1"/>
  <c r="K69" i="1" l="1"/>
  <c r="J46" i="1"/>
  <c r="L46" i="1" s="1"/>
  <c r="I47" i="1" s="1"/>
  <c r="O47" i="1" s="1"/>
  <c r="P47" i="1" s="1"/>
  <c r="K70" i="1" l="1"/>
  <c r="J47" i="1"/>
  <c r="K71" i="1" l="1"/>
  <c r="L47" i="1"/>
  <c r="J55" i="1"/>
  <c r="L55" i="1" s="1"/>
  <c r="I56" i="1" s="1"/>
  <c r="O56" i="1" s="1"/>
  <c r="P56" i="1" s="1"/>
  <c r="K72" i="1" l="1"/>
  <c r="O51" i="1"/>
  <c r="P51" i="1"/>
  <c r="K73" i="1" l="1"/>
  <c r="J56" i="1"/>
  <c r="L56" i="1" s="1"/>
  <c r="K74" i="1" l="1"/>
  <c r="K76" i="1" s="1"/>
  <c r="J57" i="1"/>
  <c r="L76" i="1" l="1"/>
  <c r="L57" i="1"/>
  <c r="L84" i="1" l="1"/>
  <c r="J78" i="1"/>
  <c r="K82" i="1"/>
  <c r="I58" i="1"/>
  <c r="O58" i="1" s="1"/>
  <c r="P58" i="1" s="1"/>
  <c r="J84" i="1" l="1"/>
  <c r="C41" i="14" s="1"/>
  <c r="L88" i="1"/>
  <c r="J58" i="1"/>
  <c r="J59" i="1" s="1"/>
  <c r="L58" i="1" l="1"/>
  <c r="J60" i="1"/>
  <c r="L59" i="1"/>
  <c r="L60" i="1" l="1"/>
  <c r="I61" i="1" s="1"/>
  <c r="J61" i="1" l="1"/>
  <c r="O61" i="1"/>
  <c r="P61" i="1" s="1"/>
  <c r="C9" i="14" s="1"/>
  <c r="L61" i="1" l="1"/>
  <c r="I62" i="1" s="1"/>
  <c r="O62" i="1" s="1"/>
  <c r="P62" i="1" s="1"/>
  <c r="J62" i="1" l="1"/>
  <c r="J63" i="1" l="1"/>
  <c r="L62" i="1"/>
  <c r="L63" i="1" l="1"/>
  <c r="J64" i="1"/>
  <c r="L64" i="1" s="1"/>
  <c r="O65" i="1" s="1"/>
  <c r="P65" i="1" s="1"/>
  <c r="C13" i="14" s="1"/>
  <c r="J65" i="1" l="1"/>
  <c r="J66" i="1" l="1"/>
  <c r="L65" i="1"/>
  <c r="J67" i="1" l="1"/>
  <c r="L66" i="1"/>
  <c r="J68" i="1" l="1"/>
  <c r="L67" i="1"/>
  <c r="L68" i="1" l="1"/>
  <c r="J69" i="1"/>
  <c r="J70" i="1" l="1"/>
  <c r="L69" i="1"/>
  <c r="L70" i="1" l="1"/>
  <c r="J71" i="1"/>
  <c r="J72" i="1" l="1"/>
  <c r="L71" i="1"/>
  <c r="J73" i="1" l="1"/>
  <c r="L72" i="1"/>
  <c r="L73" i="1" l="1"/>
  <c r="J74" i="1"/>
  <c r="J76" i="1" s="1"/>
  <c r="J80" i="1" l="1"/>
  <c r="J88" i="1"/>
  <c r="J79" i="1"/>
  <c r="L74" i="1"/>
  <c r="J81" i="1" l="1"/>
  <c r="J82" i="1" s="1"/>
  <c r="C40" i="14" s="1"/>
  <c r="C42" i="14" s="1"/>
  <c r="C48" i="14" s="1"/>
  <c r="C49" i="14" s="1"/>
  <c r="L82" i="1" l="1"/>
  <c r="L86" i="1" s="1"/>
  <c r="J86" i="1"/>
  <c r="C23" i="14" s="1"/>
  <c r="C25" i="14" s="1"/>
  <c r="C30" i="14" s="1"/>
  <c r="D30" i="14" s="1"/>
</calcChain>
</file>

<file path=xl/sharedStrings.xml><?xml version="1.0" encoding="utf-8"?>
<sst xmlns="http://schemas.openxmlformats.org/spreadsheetml/2006/main" count="341" uniqueCount="215">
  <si>
    <t>GBP</t>
  </si>
  <si>
    <t>Calculation of the tax base of regular PA Shares</t>
  </si>
  <si>
    <t>Transaction Date</t>
  </si>
  <si>
    <t>Cumulative tax value</t>
  </si>
  <si>
    <t>Per share cost</t>
  </si>
  <si>
    <t>Cumulative shareholding</t>
  </si>
  <si>
    <t>Average price of cumulative shareholding</t>
  </si>
  <si>
    <t>Share price</t>
  </si>
  <si>
    <t>-</t>
  </si>
  <si>
    <t xml:space="preserve">The tax base cost of your PA shares was split in June 2008 between new PA Ordinary shares (calculated above) and Ipex shares based on the new share prices of £5.49 and £2.93 respectively </t>
  </si>
  <si>
    <t>Transaction date</t>
  </si>
  <si>
    <t>Sales</t>
  </si>
  <si>
    <t>Price (GBP)</t>
  </si>
  <si>
    <t>Cost per share including UK stamp duty tax (GBP)</t>
  </si>
  <si>
    <t>Step 1</t>
  </si>
  <si>
    <t>Step 2</t>
  </si>
  <si>
    <t>Step 3</t>
  </si>
  <si>
    <t>Step 4</t>
  </si>
  <si>
    <t>Step 5</t>
  </si>
  <si>
    <t>Buy</t>
  </si>
  <si>
    <t>Tax value</t>
  </si>
  <si>
    <t>Step 6</t>
  </si>
  <si>
    <t>Step 7</t>
  </si>
  <si>
    <t>Step 8</t>
  </si>
  <si>
    <t>Share income</t>
  </si>
  <si>
    <t>Gain related to sale of PA Ordinary Shares</t>
  </si>
  <si>
    <t>Transaction in 2013 calendar year?</t>
  </si>
  <si>
    <t>After?</t>
  </si>
  <si>
    <t>Before</t>
  </si>
  <si>
    <t>Sale proceeds</t>
  </si>
  <si>
    <t>Base cost</t>
  </si>
  <si>
    <t xml:space="preserve">Relevant </t>
  </si>
  <si>
    <t>if a 3</t>
  </si>
  <si>
    <t xml:space="preserve">Sale in </t>
  </si>
  <si>
    <t>year</t>
  </si>
  <si>
    <t>Gain/ Loss</t>
  </si>
  <si>
    <t xml:space="preserve">Paste in transactions up to 24 June 2008 </t>
  </si>
  <si>
    <t>Paste in January 2013 and later PA transactions</t>
  </si>
  <si>
    <t>Gain on PA Ordinary shares June 08 to December 2012</t>
  </si>
  <si>
    <t>Step 9</t>
  </si>
  <si>
    <t>This is a reference table</t>
  </si>
  <si>
    <t>PA Consulting Group Limited - Share Price</t>
  </si>
  <si>
    <t>YEAR</t>
  </si>
  <si>
    <t>MONTH</t>
  </si>
  <si>
    <t>DEALING PERIOD</t>
  </si>
  <si>
    <t>PRICE (GBP)</t>
  </si>
  <si>
    <t>Bonus</t>
  </si>
  <si>
    <r>
      <t xml:space="preserve">Date Restrictions Lift </t>
    </r>
    <r>
      <rPr>
        <b/>
        <sz val="9"/>
        <color theme="0"/>
        <rFont val="Calibri"/>
        <family val="2"/>
        <scheme val="minor"/>
      </rPr>
      <t>(on relevant % of shares acquired)</t>
    </r>
  </si>
  <si>
    <t>APR</t>
  </si>
  <si>
    <t>1 PAH</t>
  </si>
  <si>
    <t>Year</t>
  </si>
  <si>
    <t>Partner*</t>
  </si>
  <si>
    <t>Non-Partner**</t>
  </si>
  <si>
    <t>NOV</t>
  </si>
  <si>
    <t>2 PAH</t>
  </si>
  <si>
    <t>3 PAH</t>
  </si>
  <si>
    <t>4 PAH</t>
  </si>
  <si>
    <t>Share options</t>
  </si>
  <si>
    <t>5 PAH</t>
  </si>
  <si>
    <t>6 PAH</t>
  </si>
  <si>
    <t>XMAS</t>
  </si>
  <si>
    <t>MAY</t>
  </si>
  <si>
    <t>7 PAH</t>
  </si>
  <si>
    <t>8 PAH</t>
  </si>
  <si>
    <t>9 PAH</t>
  </si>
  <si>
    <t>10 PAH</t>
  </si>
  <si>
    <t>11 PAH</t>
  </si>
  <si>
    <t>12 PAH</t>
  </si>
  <si>
    <t>MAR</t>
  </si>
  <si>
    <t>13 PAH</t>
  </si>
  <si>
    <t>Bonus shares</t>
  </si>
  <si>
    <t>SEP</t>
  </si>
  <si>
    <t>14 PAH</t>
  </si>
  <si>
    <t>1995 1996 1997</t>
  </si>
  <si>
    <t>95- 01/03/01  96- 01/03/02  97- 01/03/03</t>
  </si>
  <si>
    <t>95- 01/03/99 96- 01/03/00  97- 01/03/01</t>
  </si>
  <si>
    <t>15 PAH</t>
  </si>
  <si>
    <t>16 PAH</t>
  </si>
  <si>
    <t>17 PAH</t>
  </si>
  <si>
    <t>18 PAH</t>
  </si>
  <si>
    <t>19 PAH</t>
  </si>
  <si>
    <t>20 PAH</t>
  </si>
  <si>
    <t>21 PAH</t>
  </si>
  <si>
    <t>22 PAH</t>
  </si>
  <si>
    <t>23 PAH</t>
  </si>
  <si>
    <t>24 PAH</t>
  </si>
  <si>
    <t>Performance share options</t>
  </si>
  <si>
    <t>25 PAH</t>
  </si>
  <si>
    <t>Award date</t>
  </si>
  <si>
    <t>Vest date</t>
  </si>
  <si>
    <t>Lapse date</t>
  </si>
  <si>
    <t>26 PAH</t>
  </si>
  <si>
    <t>27 PAH</t>
  </si>
  <si>
    <t>28 PAH</t>
  </si>
  <si>
    <t>DEC</t>
  </si>
  <si>
    <t>29 PAH</t>
  </si>
  <si>
    <t>30 PAH</t>
  </si>
  <si>
    <t>31 PAH</t>
  </si>
  <si>
    <t>32 PAH</t>
  </si>
  <si>
    <t>1 PACG</t>
  </si>
  <si>
    <t>2 PACG</t>
  </si>
  <si>
    <t>3 PACG</t>
  </si>
  <si>
    <t>New joiner and promotion share options</t>
  </si>
  <si>
    <t>4 PACG</t>
  </si>
  <si>
    <t>2009 UK Partner award</t>
  </si>
  <si>
    <t>5 PACG</t>
  </si>
  <si>
    <t>2009 All other awards</t>
  </si>
  <si>
    <t>6 PACG</t>
  </si>
  <si>
    <t>7 PACG</t>
  </si>
  <si>
    <t>8 PACG</t>
  </si>
  <si>
    <t>9 PACG</t>
  </si>
  <si>
    <t>PACG March 2013</t>
  </si>
  <si>
    <t>PACG September 2013</t>
  </si>
  <si>
    <t>PACG March 2014</t>
  </si>
  <si>
    <t>Pre-1992 Transactions</t>
  </si>
  <si>
    <t>OCT</t>
  </si>
  <si>
    <t>Transferred Shares</t>
  </si>
  <si>
    <t>1988 Equity - Free Shares</t>
  </si>
  <si>
    <t>JUL</t>
  </si>
  <si>
    <t>Nil Paid Quasi Shares</t>
  </si>
  <si>
    <t>1988 Equity - Matching Shares</t>
  </si>
  <si>
    <t>Share Market One</t>
  </si>
  <si>
    <t>Share Market Two</t>
  </si>
  <si>
    <t>Share Market Three</t>
  </si>
  <si>
    <t>Share Market Four</t>
  </si>
  <si>
    <t xml:space="preserve">difference between the options cost and the dealing period price when you use the options.   For example, if you exercised 2008 year options in March 2013 you </t>
  </si>
  <si>
    <t>Ensure you are connected to the PA network, then run your:</t>
  </si>
  <si>
    <t>PA SHARE HISTORY REPORT</t>
  </si>
  <si>
    <t>The tax calculation will only work correctly if you take the time to follow all of the above steps which apply to your shareholding.</t>
  </si>
  <si>
    <t>STEP 4 TO PASTE BELOW, FIRST AS VALUES THEN AS FORMATTING, YOUR PA SHARE HISTORY DETAILS.</t>
  </si>
  <si>
    <t>Tax/ expected tax offset value</t>
  </si>
  <si>
    <t>THIS SECTION SHOWS TYPICAL TAX YOU NEED TO PAY/ THE TAX OFFSET ON YOUR UNLISTED SHARE INCOME.   YOU EXACT TAX WILL DEPEND ON YOUR PERSONAL CIRCUMSTANCES</t>
  </si>
  <si>
    <t>- Transactions dated up to and including 24 June 2008 must be entered into the top section</t>
  </si>
  <si>
    <t>- Transaction June 2008 to December 2012 must be entered into the middle section</t>
  </si>
  <si>
    <t>Paste in transactions 25 June 2008 to December 2012</t>
  </si>
  <si>
    <t>Version control history</t>
  </si>
  <si>
    <t>Version</t>
  </si>
  <si>
    <t>Released on Pyramid</t>
  </si>
  <si>
    <t>Notes</t>
  </si>
  <si>
    <t>Notes / answers to common questions</t>
  </si>
  <si>
    <t>What is the purpose of the Share Income calculator ?</t>
  </si>
  <si>
    <t>Is PA acting as my tax advisor?</t>
  </si>
  <si>
    <t>GENERAL</t>
  </si>
  <si>
    <r>
      <t>It is to help you calculate and report your share income on your tax return</t>
    </r>
    <r>
      <rPr>
        <sz val="11"/>
        <color theme="1"/>
        <rFont val="Calibri"/>
        <family val="2"/>
        <scheme val="minor"/>
      </rPr>
      <t>.  Used correctly, it will determine your share income gain or loss to be reported in your tax return.    This calculator is provided in addition to PA's</t>
    </r>
  </si>
  <si>
    <t>PACG March 2015</t>
  </si>
  <si>
    <t>PACG September 2014</t>
  </si>
  <si>
    <t>Transaction in 2014 calendar year?</t>
  </si>
  <si>
    <t>Transaction in 2015 calendar year?</t>
  </si>
  <si>
    <t>Follow the steps below to generate a 'clean' set of data which will then calculate your share income on the other worksheets</t>
  </si>
  <si>
    <t>- Transactions January 2013 onwards must be entered into the bottom section</t>
  </si>
  <si>
    <t>Current</t>
  </si>
  <si>
    <t>Former</t>
  </si>
  <si>
    <t xml:space="preserve"> - Shareholder who is or was a director or employee of any member of the PA Group as of 1 August 2015 and who had not given or received notice of termination of their employment prior to 1 August 2015</t>
  </si>
  <si>
    <t xml:space="preserve"> - Option holder who is or was an employee of any member of the PA Group as of 1 August 2015 and who had not given or received notice of termination of their employment prior to 1 August 2015.</t>
  </si>
  <si>
    <t>Select "Current" in the yellow highlighted cell to the right if you were a:</t>
  </si>
  <si>
    <t>Select the appropriate position</t>
  </si>
  <si>
    <t xml:space="preserve">If neither of the above statements apply to you then select "Former" in the yellow highlighted cell </t>
  </si>
  <si>
    <t>Gain on PA Ordinary shares before June 08</t>
  </si>
  <si>
    <t>PACG December 2015</t>
  </si>
  <si>
    <t>Gain/Loss</t>
  </si>
  <si>
    <t>Total</t>
  </si>
  <si>
    <t>Computation of your capital gain as a result of the Carlyle investment</t>
  </si>
  <si>
    <t>guidance notes which explain your capital gains tax position as a result of the Carlyle Investment.</t>
  </si>
  <si>
    <t>Share description</t>
  </si>
  <si>
    <t>Any gains on PA Ordinary shares from January 2013</t>
  </si>
  <si>
    <t>09/12/2015 options</t>
  </si>
  <si>
    <t>08/12/2015 options</t>
  </si>
  <si>
    <t>Taxable sale proceeds on PA options (note that the full cost of £23.8934445526 subject to Income tax will be taken into account when calculating the cost of your shares so you will not be taxed twice).</t>
  </si>
  <si>
    <t>Delete the final row you have pasted in this sheet from your share history which sets out your "Carlyle investment"</t>
  </si>
  <si>
    <t>In this sheet, Paste in the rows as Values.</t>
  </si>
  <si>
    <t>Then copy all columns and rows 12 (unrestricted shares section) down to the last transaction on 11 December 2015</t>
  </si>
  <si>
    <t>Link to calculator published.</t>
  </si>
  <si>
    <t>Sweden 2015 Carlyle Investment</t>
  </si>
  <si>
    <t>No, neither PA nor any individual member of the firm are acting as your tax agent or tax adviser here.   We are simply providing a tool which we believe will help you comply with your personal tax reporting obligations.   The numbers you enter into your tax returns are entirely your own responsibility and if you want full reassurance, you will need to seek the support of a Swedish accountant/tax adviser.     </t>
  </si>
  <si>
    <t>In your Share History Sheet, select currency SEK in cell B4</t>
  </si>
  <si>
    <t xml:space="preserve">For each 'Option Exercise' you made, you need to adjust the share price in GBP and SEK to the dealing period price as you will already have paid income tax on the </t>
  </si>
  <si>
    <t>To help you find the right dealing price in SEK, a list of PA share prices in GBP and SEK can be found in the 'PA Share price table' worksheet.</t>
  </si>
  <si>
    <t>Go to the 'Tax return 2015' to see your overall gains and losses for 2015.</t>
  </si>
  <si>
    <r>
      <t xml:space="preserve">Copy and paste into 'Cost of PA shares' sheet your transaction Rows.   Copy only </t>
    </r>
    <r>
      <rPr>
        <b/>
        <sz val="11"/>
        <color theme="1"/>
        <rFont val="Calibri"/>
        <family val="2"/>
        <scheme val="minor"/>
      </rPr>
      <t xml:space="preserve">columns A to Column G </t>
    </r>
    <r>
      <rPr>
        <sz val="11"/>
        <color theme="1"/>
        <rFont val="Calibri"/>
        <family val="2"/>
        <scheme val="minor"/>
      </rPr>
      <t>as follows:</t>
    </r>
  </si>
  <si>
    <t>Calculation of capital for PA Shares</t>
  </si>
  <si>
    <t>Neither PA nor any officers of the company are your tax advisers.  This calculation sheet has been prepared by PA with assistance from external tax advisers.   We believe it will calculate your share income in line with Swedish tax legislation.   You remain responsible for the entries you make on your returns.</t>
  </si>
  <si>
    <t>GBP/SEK</t>
  </si>
  <si>
    <t>Exchange rate (GBP to SEK)</t>
  </si>
  <si>
    <t>SEK</t>
  </si>
  <si>
    <t>Cost of IPEX Shares (SEK)</t>
  </si>
  <si>
    <t>Holdings</t>
  </si>
  <si>
    <t>share price</t>
  </si>
  <si>
    <t>New PA Ordinary shares</t>
  </si>
  <si>
    <t>Cost of Redeemable Shares (SEK)</t>
  </si>
  <si>
    <t>The tax base cost of your PA shares was split in December 2013 between new PA Ordinary shares (calculated above) and Redeemable shares based on the Ordinary and Redeemable share prices in 2013</t>
  </si>
  <si>
    <t>Taxable sale proceeds on PA shares.</t>
  </si>
  <si>
    <t>Cost of PA Shares (SEK)</t>
  </si>
  <si>
    <t>Carries forward to cost of new PA Shares in PA's new Topco (SEK)</t>
  </si>
  <si>
    <t>(from Cost of PA shares sheet)</t>
  </si>
  <si>
    <t>Exchange rate GBP 1 = SEK</t>
  </si>
  <si>
    <t>PRICE (SEK)</t>
  </si>
  <si>
    <t>If you exercised any year options in December 2015 you need to adjust the option price to £23.89 / SEK 307.88 in your share history.</t>
  </si>
  <si>
    <t>paid £2.57 per option share, but need to adjust the option price to £6.27 / SEK 61.41 in your share history as you have already paid income tax on the £3.77 difference.</t>
  </si>
  <si>
    <t>THIS SECTION SUMMARISES THE GAINS AND LOSSES ON UNLISTED SHARES IN 2015 AND THE FINAL AMOUNT TO BE REPORTED</t>
  </si>
  <si>
    <t>Sweden - Share income calculator</t>
  </si>
  <si>
    <t>The below section will help you complete Form K12 in order to report the sale of your PA shares.</t>
  </si>
  <si>
    <t>B. Beräkning av vinst/förlust</t>
  </si>
  <si>
    <r>
      <t>Anal s</t>
    </r>
    <r>
      <rPr>
        <sz val="11"/>
        <color theme="1"/>
        <rFont val="Calibri"/>
        <family val="2"/>
        <scheme val="minor"/>
      </rPr>
      <t>ålda andelar</t>
    </r>
  </si>
  <si>
    <r>
      <t>F</t>
    </r>
    <r>
      <rPr>
        <sz val="11"/>
        <color theme="1"/>
        <rFont val="Calibri"/>
        <family val="2"/>
      </rPr>
      <t>ö</t>
    </r>
    <r>
      <rPr>
        <sz val="13.2"/>
        <color theme="1"/>
        <rFont val="Calibri"/>
        <family val="2"/>
      </rPr>
      <t>rsäljningsdatum</t>
    </r>
  </si>
  <si>
    <r>
      <t>1.3 Ers</t>
    </r>
    <r>
      <rPr>
        <sz val="11"/>
        <color theme="1"/>
        <rFont val="Calibri"/>
        <family val="2"/>
      </rPr>
      <t>ättning minus utgifter för avyttring</t>
    </r>
  </si>
  <si>
    <t>1.4 Omkostnadsbelopp</t>
  </si>
  <si>
    <t>1.5 Vinst</t>
  </si>
  <si>
    <r>
      <t>1.6 F</t>
    </r>
    <r>
      <rPr>
        <sz val="11"/>
        <color theme="1"/>
        <rFont val="Calibri"/>
        <family val="2"/>
      </rPr>
      <t>örlust</t>
    </r>
  </si>
  <si>
    <t>nothing to report</t>
  </si>
  <si>
    <r>
      <t>1.7 F</t>
    </r>
    <r>
      <rPr>
        <sz val="11"/>
        <color theme="1"/>
        <rFont val="Calibri"/>
        <family val="2"/>
      </rPr>
      <t>örlust I p. 1.6 x 5/6</t>
    </r>
  </si>
  <si>
    <t>Vinst som ska tas upp</t>
  </si>
  <si>
    <t>1.8 Vinst I p. 1.5</t>
  </si>
  <si>
    <t>1.9 Vinst som ska tas upp I inkomstslaget kapital;</t>
  </si>
  <si>
    <t xml:space="preserve">    beloppet I p. 1.8 x 5/6</t>
  </si>
  <si>
    <r>
      <rPr>
        <sz val="11"/>
        <color theme="1"/>
        <rFont val="Calibri"/>
        <family val="2"/>
      </rPr>
      <t>→ Fö</t>
    </r>
    <r>
      <rPr>
        <sz val="11"/>
        <color theme="1"/>
        <rFont val="Calibri"/>
        <family val="2"/>
        <scheme val="minor"/>
      </rPr>
      <t xml:space="preserve">r </t>
    </r>
    <r>
      <rPr>
        <sz val="11"/>
        <color theme="1"/>
        <rFont val="Calibri"/>
        <family val="2"/>
      </rPr>
      <t>över beloppet till lnkomstdeklaration 1 p. 7.4</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</si>
</sst>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 #,##0.00_ ;_ * \-#,##0.00_ ;_ * &quot;-&quot;??_ ;_ @_ "/>
    <numFmt numFmtId="165" formatCode="#,##0.0000"/>
    <numFmt numFmtId="166" formatCode="dd\-mmmm\-yy"/>
    <numFmt numFmtId="167" formatCode="#,##0.000"/>
    <numFmt numFmtId="168" formatCode="0.0%"/>
    <numFmt numFmtId="169" formatCode="dd/mm/yy"/>
    <numFmt numFmtId="170" formatCode="0.000"/>
    <numFmt numFmtId="171" formatCode="0.0"/>
  </numFmts>
  <fonts count="46"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
      <sz val="9"/>
      <color rgb="FF222222"/>
      <name val="Arial"/>
      <family val="2"/>
    </font>
    <font>
      <sz val="9"/>
      <color theme="1"/>
      <name val="Calibri"/>
      <family val="2"/>
      <scheme val="minor"/>
    </font>
    <font>
      <sz val="8"/>
      <color rgb="FF222222"/>
      <name val="Arial"/>
      <family val="2"/>
    </font>
    <font>
      <sz val="8"/>
      <color theme="1"/>
      <name val="Calibri"/>
      <family val="2"/>
      <scheme val="minor"/>
    </font>
    <font>
      <sz val="11"/>
      <color theme="9"/>
      <name val="Calibri"/>
      <family val="2"/>
      <scheme val="minor"/>
    </font>
    <font>
      <sz val="8"/>
      <color theme="9"/>
      <name val="Calibri"/>
      <family val="2"/>
      <scheme val="minor"/>
    </font>
    <font>
      <sz val="8"/>
      <color rgb="FF00B050"/>
      <name val="Calibri"/>
      <family val="2"/>
      <scheme val="minor"/>
    </font>
    <font>
      <sz val="11"/>
      <color rgb="FF00B050"/>
      <name val="Calibri"/>
      <family val="2"/>
      <scheme val="minor"/>
    </font>
    <font>
      <i/>
      <sz val="9"/>
      <color theme="1"/>
      <name val="Calibri"/>
      <family val="2"/>
      <scheme val="minor"/>
    </font>
    <font>
      <sz val="10"/>
      <name val="Arial"/>
      <family val="2"/>
    </font>
    <font>
      <sz val="10"/>
      <name val="Arial"/>
      <family val="2"/>
    </font>
    <font>
      <sz val="10"/>
      <name val="Calibri"/>
      <family val="2"/>
      <scheme val="minor"/>
    </font>
    <font>
      <b/>
      <sz val="10"/>
      <color theme="0"/>
      <name val="Calibri"/>
      <family val="2"/>
      <scheme val="minor"/>
    </font>
    <font>
      <sz val="8"/>
      <name val="Calibri"/>
      <family val="2"/>
      <scheme val="minor"/>
    </font>
    <font>
      <u/>
      <sz val="11"/>
      <color theme="10"/>
      <name val="Calibri"/>
      <family val="2"/>
      <scheme val="minor"/>
    </font>
    <font>
      <sz val="11"/>
      <color theme="1"/>
      <name val="Calibri"/>
      <family val="2"/>
      <scheme val="minor"/>
    </font>
    <font>
      <sz val="11"/>
      <name val="Calibri"/>
      <family val="2"/>
      <scheme val="minor"/>
    </font>
    <font>
      <sz val="11"/>
      <color theme="4"/>
      <name val="Calibri"/>
      <family val="2"/>
      <scheme val="minor"/>
    </font>
    <font>
      <i/>
      <u/>
      <sz val="8"/>
      <color theme="1"/>
      <name val="Calibri"/>
      <family val="2"/>
      <scheme val="minor"/>
    </font>
    <font>
      <b/>
      <i/>
      <sz val="12"/>
      <color rgb="FFFF0000"/>
      <name val="Calibri"/>
      <family val="2"/>
      <scheme val="minor"/>
    </font>
    <font>
      <b/>
      <i/>
      <sz val="14"/>
      <color rgb="FFFF0000"/>
      <name val="Calibri"/>
      <family val="2"/>
      <scheme val="minor"/>
    </font>
    <font>
      <b/>
      <i/>
      <sz val="11"/>
      <color rgb="FFFF0000"/>
      <name val="Calibri"/>
      <family val="2"/>
      <scheme val="minor"/>
    </font>
    <font>
      <b/>
      <sz val="11"/>
      <color rgb="FF222222"/>
      <name val="Arial"/>
      <family val="2"/>
    </font>
    <font>
      <sz val="9"/>
      <name val="Calibri"/>
      <family val="2"/>
      <scheme val="minor"/>
    </font>
    <font>
      <b/>
      <sz val="16"/>
      <color rgb="FF4F81BD"/>
      <name val="Calibri"/>
      <family val="2"/>
      <scheme val="minor"/>
    </font>
    <font>
      <b/>
      <sz val="12"/>
      <color theme="0"/>
      <name val="Calibri"/>
      <family val="2"/>
      <scheme val="minor"/>
    </font>
    <font>
      <sz val="10"/>
      <color theme="0"/>
      <name val="Calibri"/>
      <family val="2"/>
      <scheme val="minor"/>
    </font>
    <font>
      <b/>
      <sz val="12"/>
      <name val="Calibri"/>
      <family val="2"/>
      <scheme val="minor"/>
    </font>
    <font>
      <b/>
      <sz val="9"/>
      <color theme="0"/>
      <name val="Calibri"/>
      <family val="2"/>
      <scheme val="minor"/>
    </font>
    <font>
      <b/>
      <sz val="12"/>
      <color rgb="FF4F81BD"/>
      <name val="Calibri"/>
      <family val="2"/>
      <scheme val="minor"/>
    </font>
    <font>
      <sz val="8"/>
      <name val="Arial"/>
      <family val="2"/>
    </font>
    <font>
      <sz val="10"/>
      <name val="MS Sans Serif"/>
      <family val="2"/>
    </font>
    <font>
      <b/>
      <sz val="10"/>
      <name val="MS Sans Serif"/>
      <family val="2"/>
    </font>
    <font>
      <b/>
      <sz val="14"/>
      <color theme="4"/>
      <name val="Calibri"/>
      <family val="2"/>
      <scheme val="minor"/>
    </font>
    <font>
      <b/>
      <sz val="16"/>
      <color theme="1"/>
      <name val="Calibri"/>
      <family val="2"/>
      <scheme val="minor"/>
    </font>
    <font>
      <b/>
      <sz val="24"/>
      <color theme="1"/>
      <name val="Calibri"/>
      <family val="2"/>
      <scheme val="minor"/>
    </font>
    <font>
      <b/>
      <sz val="11"/>
      <name val="Calibri"/>
      <family val="2"/>
      <scheme val="minor"/>
    </font>
    <font>
      <b/>
      <sz val="12"/>
      <color rgb="FF222222"/>
      <name val="Arial"/>
      <family val="2"/>
    </font>
    <font>
      <sz val="11"/>
      <color theme="1"/>
      <name val="Calibri"/>
      <family val="2"/>
    </font>
    <font>
      <sz val="13.2"/>
      <color theme="1"/>
      <name val="Calibri"/>
      <family val="2"/>
    </font>
    <font>
      <b/>
      <sz val="11"/>
      <color theme="4"/>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4F81BD"/>
        <bgColor indexed="64"/>
      </patternFill>
    </fill>
    <fill>
      <patternFill patternType="solid">
        <fgColor theme="9" tint="0.79998168889431442"/>
        <bgColor indexed="64"/>
      </patternFill>
    </fill>
    <fill>
      <patternFill patternType="mediumGray">
        <fgColor indexed="22"/>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auto="1"/>
      </right>
      <top style="medium">
        <color auto="1"/>
      </top>
      <bottom style="thin">
        <color auto="1"/>
      </bottom>
      <diagonal/>
    </border>
    <border>
      <left style="hair">
        <color indexed="64"/>
      </left>
      <right style="medium">
        <color auto="1"/>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auto="1"/>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3">
    <xf numFmtId="0" fontId="0" fillId="0" borderId="0"/>
    <xf numFmtId="0" fontId="14" fillId="0" borderId="0"/>
    <xf numFmtId="0" fontId="15" fillId="0" borderId="0"/>
    <xf numFmtId="0" fontId="19" fillId="0" borderId="0" applyNumberFormat="0" applyFill="0" applyBorder="0" applyAlignment="0" applyProtection="0"/>
    <xf numFmtId="164" fontId="20"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0" fontId="37" fillId="0" borderId="7">
      <alignment horizontal="center"/>
    </xf>
    <xf numFmtId="3" fontId="36" fillId="0" borderId="0" applyFont="0" applyFill="0" applyBorder="0" applyAlignment="0" applyProtection="0"/>
    <xf numFmtId="0" fontId="36" fillId="7" borderId="0" applyNumberFormat="0" applyFont="0" applyBorder="0" applyAlignment="0" applyProtection="0"/>
    <xf numFmtId="0" fontId="14" fillId="0" borderId="0"/>
    <xf numFmtId="0" fontId="14" fillId="0" borderId="0"/>
  </cellStyleXfs>
  <cellXfs count="312">
    <xf numFmtId="0" fontId="0" fillId="0" borderId="0" xfId="0"/>
    <xf numFmtId="0" fontId="2" fillId="0" borderId="0" xfId="0" applyFont="1"/>
    <xf numFmtId="0" fontId="2" fillId="0" borderId="0" xfId="0" quotePrefix="1" applyFont="1"/>
    <xf numFmtId="0" fontId="3" fillId="0" borderId="0" xfId="0" applyFont="1" applyAlignment="1">
      <alignment horizontal="center"/>
    </xf>
    <xf numFmtId="0" fontId="0" fillId="0" borderId="0" xfId="0" applyFill="1"/>
    <xf numFmtId="0" fontId="7" fillId="0" borderId="0" xfId="0" applyFont="1"/>
    <xf numFmtId="0" fontId="8" fillId="0" borderId="0" xfId="0" applyFont="1" applyAlignment="1">
      <alignment vertical="center"/>
    </xf>
    <xf numFmtId="0" fontId="0" fillId="0" borderId="2" xfId="0" applyBorder="1"/>
    <xf numFmtId="0" fontId="0" fillId="0" borderId="5" xfId="0" applyBorder="1"/>
    <xf numFmtId="0" fontId="0" fillId="0" borderId="4" xfId="0" applyBorder="1"/>
    <xf numFmtId="0" fontId="0" fillId="0" borderId="0" xfId="0" applyBorder="1"/>
    <xf numFmtId="15" fontId="0" fillId="0" borderId="4" xfId="0" applyNumberFormat="1" applyFill="1" applyBorder="1"/>
    <xf numFmtId="0" fontId="0" fillId="0" borderId="0" xfId="0" applyFill="1" applyBorder="1"/>
    <xf numFmtId="4" fontId="0" fillId="0" borderId="0" xfId="0" applyNumberFormat="1" applyBorder="1"/>
    <xf numFmtId="4" fontId="1" fillId="0" borderId="0" xfId="0" applyNumberFormat="1" applyFont="1" applyBorder="1"/>
    <xf numFmtId="0" fontId="0" fillId="0" borderId="6" xfId="0" applyBorder="1"/>
    <xf numFmtId="0" fontId="0" fillId="0" borderId="7" xfId="0" applyBorder="1"/>
    <xf numFmtId="0" fontId="8" fillId="0" borderId="0" xfId="0" applyFont="1" applyBorder="1" applyAlignment="1">
      <alignment vertical="center"/>
    </xf>
    <xf numFmtId="3" fontId="0" fillId="0" borderId="0" xfId="0" applyNumberFormat="1" applyBorder="1"/>
    <xf numFmtId="3" fontId="0" fillId="0" borderId="0" xfId="0" applyNumberFormat="1" applyFill="1" applyBorder="1"/>
    <xf numFmtId="2" fontId="0" fillId="0" borderId="0" xfId="0" applyNumberFormat="1" applyFill="1" applyBorder="1"/>
    <xf numFmtId="0" fontId="0" fillId="0" borderId="0" xfId="0" applyFill="1" applyBorder="1" applyAlignment="1">
      <alignment horizontal="center"/>
    </xf>
    <xf numFmtId="4" fontId="0" fillId="0" borderId="0" xfId="0" applyNumberFormat="1" applyFill="1" applyBorder="1"/>
    <xf numFmtId="4" fontId="1" fillId="0" borderId="0" xfId="0" applyNumberFormat="1" applyFont="1" applyFill="1" applyBorder="1"/>
    <xf numFmtId="3" fontId="8" fillId="0" borderId="0" xfId="0" applyNumberFormat="1" applyFont="1" applyFill="1" applyBorder="1"/>
    <xf numFmtId="0" fontId="1" fillId="0" borderId="0" xfId="0" applyFont="1" applyFill="1" applyBorder="1"/>
    <xf numFmtId="0" fontId="0" fillId="0" borderId="5" xfId="0" applyFill="1" applyBorder="1"/>
    <xf numFmtId="4" fontId="0" fillId="0" borderId="7" xfId="0" applyNumberFormat="1" applyBorder="1"/>
    <xf numFmtId="3" fontId="0" fillId="0" borderId="7" xfId="0" applyNumberFormat="1" applyBorder="1"/>
    <xf numFmtId="0" fontId="0" fillId="0" borderId="0" xfId="0" applyBorder="1" applyAlignment="1">
      <alignment horizontal="center"/>
    </xf>
    <xf numFmtId="0" fontId="11" fillId="0" borderId="9" xfId="0" applyFont="1" applyBorder="1"/>
    <xf numFmtId="0" fontId="12" fillId="3" borderId="10" xfId="0" applyFont="1" applyFill="1" applyBorder="1"/>
    <xf numFmtId="0" fontId="12" fillId="3" borderId="14" xfId="0" applyFont="1" applyFill="1" applyBorder="1"/>
    <xf numFmtId="3" fontId="12" fillId="0" borderId="12" xfId="0" applyNumberFormat="1" applyFont="1" applyFill="1" applyBorder="1"/>
    <xf numFmtId="4" fontId="12" fillId="0" borderId="13" xfId="0" applyNumberFormat="1" applyFont="1" applyFill="1" applyBorder="1"/>
    <xf numFmtId="4" fontId="12" fillId="0" borderId="15" xfId="0" applyNumberFormat="1" applyFont="1" applyFill="1" applyBorder="1"/>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3" fillId="4" borderId="2" xfId="0" applyFont="1" applyFill="1" applyBorder="1" applyAlignment="1">
      <alignment horizontal="center"/>
    </xf>
    <xf numFmtId="0" fontId="13" fillId="4" borderId="16" xfId="0" applyFont="1" applyFill="1" applyBorder="1" applyAlignment="1">
      <alignment horizontal="center"/>
    </xf>
    <xf numFmtId="0" fontId="0" fillId="3" borderId="0" xfId="0" applyFill="1" applyBorder="1"/>
    <xf numFmtId="0" fontId="0" fillId="3" borderId="5" xfId="0" applyFill="1" applyBorder="1"/>
    <xf numFmtId="0" fontId="10" fillId="3" borderId="9" xfId="0" applyFont="1" applyFill="1" applyBorder="1"/>
    <xf numFmtId="0" fontId="9" fillId="3" borderId="10" xfId="0" applyFont="1" applyFill="1" applyBorder="1"/>
    <xf numFmtId="0" fontId="9" fillId="3" borderId="14" xfId="0" applyFont="1" applyFill="1" applyBorder="1"/>
    <xf numFmtId="0" fontId="10" fillId="3" borderId="11" xfId="0" applyFont="1" applyFill="1" applyBorder="1" applyAlignment="1">
      <alignment horizontal="center"/>
    </xf>
    <xf numFmtId="0" fontId="10" fillId="3" borderId="0" xfId="0" applyFont="1" applyFill="1" applyBorder="1"/>
    <xf numFmtId="0" fontId="10" fillId="3" borderId="5" xfId="0" applyFont="1" applyFill="1" applyBorder="1" applyAlignment="1">
      <alignment horizontal="right"/>
    </xf>
    <xf numFmtId="3" fontId="9" fillId="3" borderId="12" xfId="0" applyNumberFormat="1" applyFont="1" applyFill="1" applyBorder="1"/>
    <xf numFmtId="4" fontId="9" fillId="3" borderId="13" xfId="0" applyNumberFormat="1" applyFont="1" applyFill="1" applyBorder="1"/>
    <xf numFmtId="4" fontId="9" fillId="3" borderId="15" xfId="0" applyNumberFormat="1" applyFont="1" applyFill="1" applyBorder="1"/>
    <xf numFmtId="0" fontId="1" fillId="0" borderId="0" xfId="0" applyFont="1"/>
    <xf numFmtId="4" fontId="8" fillId="0" borderId="22" xfId="0" applyNumberFormat="1" applyFont="1" applyBorder="1"/>
    <xf numFmtId="3" fontId="8" fillId="0" borderId="22" xfId="0" applyNumberFormat="1" applyFont="1" applyBorder="1"/>
    <xf numFmtId="0" fontId="11" fillId="3" borderId="11" xfId="0" applyFont="1" applyFill="1" applyBorder="1" applyAlignment="1">
      <alignment horizontal="center"/>
    </xf>
    <xf numFmtId="0" fontId="11" fillId="3" borderId="0" xfId="0" applyFont="1" applyFill="1" applyBorder="1"/>
    <xf numFmtId="0" fontId="11" fillId="3" borderId="5" xfId="0" applyFont="1" applyFill="1" applyBorder="1" applyAlignment="1">
      <alignment horizontal="right"/>
    </xf>
    <xf numFmtId="0" fontId="0" fillId="4" borderId="3" xfId="0" applyFill="1" applyBorder="1"/>
    <xf numFmtId="0" fontId="0" fillId="4" borderId="2" xfId="0" applyFill="1"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0" xfId="0" applyBorder="1"/>
    <xf numFmtId="0" fontId="0" fillId="0" borderId="31" xfId="0" applyBorder="1"/>
    <xf numFmtId="4" fontId="18" fillId="3" borderId="0" xfId="0" applyNumberFormat="1" applyFont="1" applyFill="1" applyBorder="1" applyAlignment="1">
      <alignment horizontal="center"/>
    </xf>
    <xf numFmtId="4" fontId="8" fillId="0" borderId="0" xfId="0" applyNumberFormat="1" applyFont="1" applyBorder="1"/>
    <xf numFmtId="3" fontId="8" fillId="0" borderId="0" xfId="0" applyNumberFormat="1" applyFont="1" applyBorder="1"/>
    <xf numFmtId="0" fontId="1" fillId="4" borderId="1" xfId="0" applyFont="1" applyFill="1" applyBorder="1"/>
    <xf numFmtId="0" fontId="0" fillId="4" borderId="7" xfId="0" applyFill="1" applyBorder="1" applyAlignment="1">
      <alignment horizontal="center"/>
    </xf>
    <xf numFmtId="0" fontId="0" fillId="4" borderId="8" xfId="0" applyFill="1" applyBorder="1" applyAlignment="1">
      <alignment horizontal="center"/>
    </xf>
    <xf numFmtId="0" fontId="3" fillId="0" borderId="0" xfId="0" applyFont="1" applyFill="1"/>
    <xf numFmtId="14" fontId="3" fillId="0" borderId="0" xfId="0" applyNumberFormat="1" applyFont="1" applyFill="1"/>
    <xf numFmtId="0" fontId="3" fillId="0" borderId="0" xfId="0" applyFont="1" applyFill="1" applyAlignment="1">
      <alignment horizontal="center"/>
    </xf>
    <xf numFmtId="0" fontId="0" fillId="0" borderId="0" xfId="0" applyAlignment="1">
      <alignment horizontal="center"/>
    </xf>
    <xf numFmtId="0" fontId="25" fillId="4" borderId="1" xfId="0" applyFont="1" applyFill="1" applyBorder="1" applyAlignment="1">
      <alignment horizontal="left"/>
    </xf>
    <xf numFmtId="0" fontId="26" fillId="4" borderId="1" xfId="0" applyFont="1" applyFill="1" applyBorder="1" applyAlignment="1">
      <alignment horizontal="left"/>
    </xf>
    <xf numFmtId="3" fontId="1" fillId="0" borderId="0" xfId="0" applyNumberFormat="1" applyFont="1" applyFill="1" applyBorder="1"/>
    <xf numFmtId="15" fontId="1" fillId="0" borderId="4" xfId="0" applyNumberFormat="1" applyFont="1" applyFill="1" applyBorder="1"/>
    <xf numFmtId="2" fontId="1" fillId="0" borderId="0" xfId="0" applyNumberFormat="1" applyFont="1" applyFill="1" applyBorder="1"/>
    <xf numFmtId="0" fontId="1" fillId="0" borderId="0" xfId="0" applyFont="1" applyFill="1" applyBorder="1" applyAlignment="1">
      <alignment horizontal="center"/>
    </xf>
    <xf numFmtId="4" fontId="8" fillId="0" borderId="5" xfId="0" applyNumberFormat="1" applyFont="1" applyBorder="1"/>
    <xf numFmtId="0" fontId="6" fillId="4" borderId="6" xfId="0" applyFont="1" applyFill="1" applyBorder="1" applyAlignment="1">
      <alignment horizontal="center"/>
    </xf>
    <xf numFmtId="0" fontId="29" fillId="0" borderId="0" xfId="1" applyFont="1" applyAlignment="1">
      <alignment horizontal="left"/>
    </xf>
    <xf numFmtId="0" fontId="16" fillId="0" borderId="0" xfId="1" applyFont="1" applyAlignment="1">
      <alignment horizontal="center"/>
    </xf>
    <xf numFmtId="0" fontId="16" fillId="0" borderId="0" xfId="1" applyFont="1" applyAlignment="1">
      <alignment horizontal="left"/>
    </xf>
    <xf numFmtId="0" fontId="16" fillId="0" borderId="0" xfId="1" applyFont="1"/>
    <xf numFmtId="0" fontId="16" fillId="0" borderId="0" xfId="1" applyFont="1" applyAlignment="1">
      <alignment horizontal="right"/>
    </xf>
    <xf numFmtId="0" fontId="14" fillId="0" borderId="0" xfId="1"/>
    <xf numFmtId="0" fontId="16" fillId="0" borderId="4" xfId="1" applyFont="1" applyBorder="1" applyAlignment="1">
      <alignment horizontal="center"/>
    </xf>
    <xf numFmtId="0" fontId="16" fillId="0" borderId="0" xfId="1" applyFont="1" applyBorder="1" applyAlignment="1">
      <alignment horizontal="center"/>
    </xf>
    <xf numFmtId="167" fontId="16" fillId="0" borderId="0" xfId="1" applyNumberFormat="1" applyFont="1" applyBorder="1" applyAlignment="1">
      <alignment horizontal="right"/>
    </xf>
    <xf numFmtId="0" fontId="16" fillId="0" borderId="0" xfId="1" applyFont="1" applyBorder="1"/>
    <xf numFmtId="0" fontId="16" fillId="0" borderId="5" xfId="1" applyFont="1" applyBorder="1"/>
    <xf numFmtId="169" fontId="16" fillId="0" borderId="2" xfId="1" applyNumberFormat="1" applyFont="1" applyBorder="1"/>
    <xf numFmtId="169" fontId="16" fillId="0" borderId="3" xfId="1" applyNumberFormat="1" applyFont="1" applyBorder="1"/>
    <xf numFmtId="169" fontId="16" fillId="0" borderId="0" xfId="1" applyNumberFormat="1" applyFont="1" applyBorder="1" applyAlignment="1">
      <alignment horizontal="center"/>
    </xf>
    <xf numFmtId="169" fontId="16" fillId="0" borderId="0" xfId="1" applyNumberFormat="1" applyFont="1" applyBorder="1"/>
    <xf numFmtId="169" fontId="16" fillId="0" borderId="5" xfId="1" applyNumberFormat="1" applyFont="1" applyBorder="1"/>
    <xf numFmtId="0" fontId="16" fillId="0" borderId="4" xfId="1" applyFont="1" applyBorder="1" applyAlignment="1">
      <alignment horizontal="center" vertical="center"/>
    </xf>
    <xf numFmtId="0" fontId="16" fillId="0" borderId="0" xfId="1" applyFont="1" applyBorder="1" applyAlignment="1">
      <alignment horizontal="center" vertical="center"/>
    </xf>
    <xf numFmtId="169" fontId="28" fillId="0" borderId="0" xfId="1" applyNumberFormat="1" applyFont="1" applyBorder="1" applyAlignment="1">
      <alignment horizontal="center" wrapText="1"/>
    </xf>
    <xf numFmtId="0" fontId="16" fillId="0" borderId="5" xfId="1" applyFont="1" applyBorder="1" applyAlignment="1">
      <alignment horizontal="center"/>
    </xf>
    <xf numFmtId="169" fontId="16" fillId="0" borderId="5" xfId="1" applyNumberFormat="1" applyFont="1" applyBorder="1" applyAlignment="1">
      <alignment horizontal="center"/>
    </xf>
    <xf numFmtId="0" fontId="31" fillId="5" borderId="4" xfId="1" applyFont="1" applyFill="1" applyBorder="1" applyAlignment="1">
      <alignment horizontal="center"/>
    </xf>
    <xf numFmtId="169" fontId="31" fillId="5" borderId="0" xfId="1" applyNumberFormat="1" applyFont="1" applyFill="1" applyBorder="1" applyAlignment="1">
      <alignment horizontal="center"/>
    </xf>
    <xf numFmtId="169" fontId="31" fillId="5" borderId="5" xfId="1" applyNumberFormat="1" applyFont="1" applyFill="1" applyBorder="1" applyAlignment="1">
      <alignment horizontal="center"/>
    </xf>
    <xf numFmtId="169" fontId="16" fillId="0" borderId="4" xfId="1" applyNumberFormat="1" applyFont="1" applyBorder="1" applyAlignment="1">
      <alignment horizontal="center"/>
    </xf>
    <xf numFmtId="0" fontId="16" fillId="0" borderId="0" xfId="1" applyFont="1" applyBorder="1" applyAlignment="1">
      <alignment horizontal="right"/>
    </xf>
    <xf numFmtId="167" fontId="16" fillId="0" borderId="0" xfId="1" applyNumberFormat="1" applyFont="1" applyFill="1" applyBorder="1" applyAlignment="1">
      <alignment horizontal="right"/>
    </xf>
    <xf numFmtId="0" fontId="17" fillId="5" borderId="36" xfId="1" applyFont="1" applyFill="1" applyBorder="1" applyAlignment="1">
      <alignment horizontal="center" vertical="center" wrapText="1"/>
    </xf>
    <xf numFmtId="0" fontId="18" fillId="0" borderId="0" xfId="1" applyFont="1" applyBorder="1" applyAlignment="1">
      <alignment horizontal="center"/>
    </xf>
    <xf numFmtId="0" fontId="16" fillId="0" borderId="6" xfId="1" applyFont="1" applyBorder="1" applyAlignment="1">
      <alignment horizontal="center"/>
    </xf>
    <xf numFmtId="0" fontId="16" fillId="0" borderId="7" xfId="1" applyFont="1" applyBorder="1" applyAlignment="1">
      <alignment horizontal="center"/>
    </xf>
    <xf numFmtId="0" fontId="18" fillId="0" borderId="7" xfId="1" applyFont="1" applyBorder="1" applyAlignment="1">
      <alignment horizontal="center"/>
    </xf>
    <xf numFmtId="167" fontId="16" fillId="0" borderId="7" xfId="1" applyNumberFormat="1" applyFont="1" applyFill="1" applyBorder="1" applyAlignment="1">
      <alignment horizontal="right"/>
    </xf>
    <xf numFmtId="0" fontId="18" fillId="0" borderId="0" xfId="1" applyFont="1" applyAlignment="1">
      <alignment horizontal="center"/>
    </xf>
    <xf numFmtId="170" fontId="16" fillId="0" borderId="0" xfId="1" applyNumberFormat="1" applyFont="1" applyFill="1" applyBorder="1" applyAlignment="1">
      <alignment horizontal="left"/>
    </xf>
    <xf numFmtId="0" fontId="14" fillId="0" borderId="0" xfId="1" applyBorder="1" applyAlignment="1">
      <alignment horizontal="center"/>
    </xf>
    <xf numFmtId="0" fontId="14" fillId="0" borderId="0" xfId="1" applyAlignment="1">
      <alignment horizontal="center"/>
    </xf>
    <xf numFmtId="0" fontId="35" fillId="0" borderId="0" xfId="1" applyFont="1" applyAlignment="1">
      <alignment horizontal="center"/>
    </xf>
    <xf numFmtId="170" fontId="14" fillId="0" borderId="0" xfId="1" applyNumberFormat="1" applyFill="1" applyBorder="1" applyAlignment="1">
      <alignment horizontal="left"/>
    </xf>
    <xf numFmtId="0" fontId="14" fillId="0" borderId="0" xfId="1" applyAlignment="1">
      <alignment horizontal="right"/>
    </xf>
    <xf numFmtId="0" fontId="14" fillId="0" borderId="0" xfId="1" applyAlignment="1">
      <alignment horizontal="left"/>
    </xf>
    <xf numFmtId="0" fontId="16" fillId="5" borderId="0" xfId="1" applyFont="1" applyFill="1" applyBorder="1" applyAlignment="1">
      <alignment horizontal="center"/>
    </xf>
    <xf numFmtId="0" fontId="30" fillId="5" borderId="1" xfId="1" applyFont="1" applyFill="1" applyBorder="1" applyAlignment="1">
      <alignment horizontal="left"/>
    </xf>
    <xf numFmtId="0" fontId="31" fillId="5" borderId="2" xfId="1" applyFont="1" applyFill="1" applyBorder="1" applyAlignment="1">
      <alignment horizontal="center"/>
    </xf>
    <xf numFmtId="0" fontId="31" fillId="5" borderId="2" xfId="1" applyFont="1" applyFill="1" applyBorder="1" applyAlignment="1">
      <alignment horizontal="left"/>
    </xf>
    <xf numFmtId="0" fontId="31" fillId="5" borderId="3" xfId="1" applyFont="1" applyFill="1" applyBorder="1"/>
    <xf numFmtId="0" fontId="17" fillId="5" borderId="6"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1" fillId="0" borderId="27" xfId="0" applyFont="1" applyBorder="1"/>
    <xf numFmtId="0" fontId="19" fillId="0" borderId="0" xfId="3" applyBorder="1"/>
    <xf numFmtId="0" fontId="0" fillId="0" borderId="0" xfId="0" quotePrefix="1" applyBorder="1"/>
    <xf numFmtId="0" fontId="1" fillId="0" borderId="29" xfId="0" applyFont="1" applyBorder="1"/>
    <xf numFmtId="0" fontId="38" fillId="0" borderId="0" xfId="0" applyFont="1"/>
    <xf numFmtId="0" fontId="39" fillId="0" borderId="24" xfId="0" applyFont="1" applyBorder="1"/>
    <xf numFmtId="171" fontId="0" fillId="0" borderId="0" xfId="0" applyNumberFormat="1" applyAlignment="1">
      <alignment horizontal="center"/>
    </xf>
    <xf numFmtId="0" fontId="0" fillId="0" borderId="0" xfId="0" applyAlignment="1">
      <alignment horizontal="right"/>
    </xf>
    <xf numFmtId="171" fontId="0" fillId="0" borderId="0" xfId="0" applyNumberFormat="1" applyBorder="1" applyAlignment="1">
      <alignment horizontal="center"/>
    </xf>
    <xf numFmtId="0" fontId="2" fillId="0" borderId="0" xfId="0" applyFont="1" applyAlignment="1">
      <alignment horizontal="left" vertical="center"/>
    </xf>
    <xf numFmtId="169" fontId="16" fillId="0" borderId="0" xfId="0" applyNumberFormat="1" applyFont="1" applyBorder="1"/>
    <xf numFmtId="169" fontId="16" fillId="0" borderId="8" xfId="0" applyNumberFormat="1" applyFont="1" applyFill="1" applyBorder="1" applyAlignment="1">
      <alignment horizontal="center"/>
    </xf>
    <xf numFmtId="169" fontId="16" fillId="0" borderId="7" xfId="0" applyNumberFormat="1" applyFont="1" applyFill="1" applyBorder="1" applyAlignment="1">
      <alignment horizontal="center"/>
    </xf>
    <xf numFmtId="169" fontId="16" fillId="0" borderId="6" xfId="0" applyNumberFormat="1" applyFont="1" applyFill="1" applyBorder="1" applyAlignment="1">
      <alignment horizontal="center"/>
    </xf>
    <xf numFmtId="169" fontId="16" fillId="0" borderId="7" xfId="0" applyNumberFormat="1" applyFont="1" applyBorder="1" applyAlignment="1">
      <alignment horizontal="center"/>
    </xf>
    <xf numFmtId="169" fontId="16" fillId="0" borderId="5" xfId="0" applyNumberFormat="1" applyFont="1" applyBorder="1" applyAlignment="1">
      <alignment horizontal="center"/>
    </xf>
    <xf numFmtId="169" fontId="16" fillId="0" borderId="0" xfId="0" applyNumberFormat="1" applyFont="1" applyBorder="1" applyAlignment="1">
      <alignment horizontal="center"/>
    </xf>
    <xf numFmtId="169" fontId="16" fillId="0" borderId="4" xfId="0" applyNumberFormat="1" applyFont="1" applyBorder="1" applyAlignment="1">
      <alignment horizontal="center"/>
    </xf>
    <xf numFmtId="0" fontId="31" fillId="5" borderId="4" xfId="0" applyFont="1" applyFill="1" applyBorder="1" applyAlignment="1">
      <alignment horizontal="center"/>
    </xf>
    <xf numFmtId="169" fontId="31" fillId="5" borderId="0" xfId="0" applyNumberFormat="1" applyFont="1" applyFill="1" applyBorder="1" applyAlignment="1">
      <alignment horizontal="center"/>
    </xf>
    <xf numFmtId="169" fontId="31" fillId="5" borderId="5" xfId="0" applyNumberFormat="1" applyFont="1" applyFill="1" applyBorder="1" applyAlignment="1">
      <alignment horizontal="center"/>
    </xf>
    <xf numFmtId="0" fontId="31" fillId="5" borderId="1" xfId="1" applyFont="1" applyFill="1" applyBorder="1"/>
    <xf numFmtId="4" fontId="22" fillId="0" borderId="0" xfId="0" applyNumberFormat="1" applyFont="1" applyFill="1" applyBorder="1"/>
    <xf numFmtId="0" fontId="24" fillId="4" borderId="1" xfId="0" applyFont="1" applyFill="1" applyBorder="1" applyAlignment="1">
      <alignment horizontal="left"/>
    </xf>
    <xf numFmtId="0" fontId="0" fillId="0" borderId="0" xfId="0"/>
    <xf numFmtId="0" fontId="0" fillId="0" borderId="0" xfId="0" applyBorder="1"/>
    <xf numFmtId="0" fontId="1" fillId="3" borderId="0" xfId="0" applyFont="1" applyFill="1" applyBorder="1"/>
    <xf numFmtId="4" fontId="18" fillId="3" borderId="21" xfId="0" applyNumberFormat="1" applyFont="1" applyFill="1" applyBorder="1" applyAlignment="1">
      <alignment horizontal="center"/>
    </xf>
    <xf numFmtId="4" fontId="8" fillId="0" borderId="23" xfId="0" applyNumberFormat="1" applyFont="1" applyBorder="1"/>
    <xf numFmtId="3" fontId="8" fillId="0" borderId="23" xfId="0" applyNumberFormat="1" applyFont="1" applyBorder="1"/>
    <xf numFmtId="166" fontId="18" fillId="2" borderId="20" xfId="0" applyNumberFormat="1" applyFont="1" applyFill="1" applyBorder="1"/>
    <xf numFmtId="17" fontId="18" fillId="2" borderId="21" xfId="0" applyNumberFormat="1" applyFont="1" applyFill="1" applyBorder="1" applyAlignment="1">
      <alignment horizontal="left" wrapText="1"/>
    </xf>
    <xf numFmtId="3" fontId="18" fillId="2" borderId="21" xfId="0" applyNumberFormat="1" applyFont="1" applyFill="1" applyBorder="1" applyAlignment="1">
      <alignment horizontal="right"/>
    </xf>
    <xf numFmtId="3" fontId="18" fillId="2" borderId="21" xfId="0" applyNumberFormat="1" applyFont="1" applyFill="1" applyBorder="1"/>
    <xf numFmtId="4" fontId="18" fillId="2" borderId="21" xfId="0" applyNumberFormat="1" applyFont="1" applyFill="1" applyBorder="1" applyAlignment="1">
      <alignment horizontal="center"/>
    </xf>
    <xf numFmtId="165" fontId="18" fillId="2" borderId="21" xfId="0" applyNumberFormat="1" applyFont="1" applyFill="1" applyBorder="1" applyAlignment="1">
      <alignment horizontal="center"/>
    </xf>
    <xf numFmtId="49" fontId="4" fillId="0" borderId="0" xfId="0" applyNumberFormat="1" applyFont="1" applyBorder="1" applyAlignment="1">
      <alignment wrapText="1"/>
    </xf>
    <xf numFmtId="49" fontId="8" fillId="0" borderId="0" xfId="0" applyNumberFormat="1" applyFont="1" applyBorder="1" applyAlignment="1">
      <alignment horizontal="center" vertical="center" wrapText="1"/>
    </xf>
    <xf numFmtId="0" fontId="2" fillId="0" borderId="24" xfId="0" applyFont="1" applyBorder="1"/>
    <xf numFmtId="0" fontId="3" fillId="0" borderId="0" xfId="0" applyFont="1" applyBorder="1"/>
    <xf numFmtId="0" fontId="0" fillId="3" borderId="0" xfId="0" applyFont="1" applyFill="1" applyBorder="1"/>
    <xf numFmtId="0" fontId="0" fillId="3" borderId="0" xfId="0" applyFont="1" applyFill="1" applyBorder="1" applyAlignment="1">
      <alignment horizontal="left"/>
    </xf>
    <xf numFmtId="0" fontId="0" fillId="0" borderId="0" xfId="0" applyAlignment="1">
      <alignment horizontal="center"/>
    </xf>
    <xf numFmtId="4" fontId="8" fillId="0" borderId="33" xfId="0" applyNumberFormat="1" applyFont="1" applyBorder="1"/>
    <xf numFmtId="166" fontId="8" fillId="2" borderId="20" xfId="0" applyNumberFormat="1" applyFont="1" applyFill="1" applyBorder="1"/>
    <xf numFmtId="3" fontId="8" fillId="2" borderId="21" xfId="0" applyNumberFormat="1" applyFont="1" applyFill="1" applyBorder="1" applyAlignment="1">
      <alignment horizontal="right"/>
    </xf>
    <xf numFmtId="4" fontId="8" fillId="2" borderId="21" xfId="0" applyNumberFormat="1" applyFont="1" applyFill="1" applyBorder="1" applyAlignment="1">
      <alignment horizontal="center"/>
    </xf>
    <xf numFmtId="165" fontId="8" fillId="2" borderId="21" xfId="0" applyNumberFormat="1" applyFont="1" applyFill="1" applyBorder="1" applyAlignment="1">
      <alignment horizontal="center"/>
    </xf>
    <xf numFmtId="17" fontId="8" fillId="2" borderId="21" xfId="0" applyNumberFormat="1" applyFont="1" applyFill="1" applyBorder="1" applyAlignment="1">
      <alignment horizontal="left" wrapText="1"/>
    </xf>
    <xf numFmtId="3" fontId="8" fillId="2" borderId="21" xfId="0" applyNumberFormat="1" applyFont="1" applyFill="1" applyBorder="1"/>
    <xf numFmtId="0" fontId="23" fillId="0" borderId="0" xfId="0" applyFont="1" applyBorder="1" applyAlignment="1">
      <alignment horizontal="left"/>
    </xf>
    <xf numFmtId="0" fontId="23" fillId="0" borderId="0" xfId="0" applyFont="1" applyBorder="1" applyAlignment="1">
      <alignment horizontal="center"/>
    </xf>
    <xf numFmtId="0" fontId="0" fillId="0" borderId="0" xfId="0" quotePrefix="1" applyFill="1" applyBorder="1"/>
    <xf numFmtId="17" fontId="21" fillId="2" borderId="21" xfId="0" applyNumberFormat="1" applyFont="1" applyFill="1" applyBorder="1" applyAlignment="1">
      <alignment horizontal="left" wrapText="1"/>
    </xf>
    <xf numFmtId="0" fontId="18" fillId="2" borderId="21" xfId="0" applyFont="1" applyFill="1" applyBorder="1" applyAlignment="1">
      <alignment horizontal="left"/>
    </xf>
    <xf numFmtId="0" fontId="41" fillId="4" borderId="1" xfId="0" applyFont="1" applyFill="1" applyBorder="1"/>
    <xf numFmtId="0" fontId="21" fillId="4" borderId="2" xfId="0" applyFont="1" applyFill="1" applyBorder="1"/>
    <xf numFmtId="0" fontId="21" fillId="4" borderId="3" xfId="0" applyFont="1" applyFill="1" applyBorder="1"/>
    <xf numFmtId="0" fontId="21" fillId="4" borderId="6" xfId="0" applyFont="1" applyFill="1" applyBorder="1" applyAlignment="1">
      <alignment horizontal="center"/>
    </xf>
    <xf numFmtId="0" fontId="21" fillId="4" borderId="7" xfId="0" applyFont="1" applyFill="1" applyBorder="1" applyAlignment="1">
      <alignment horizontal="center"/>
    </xf>
    <xf numFmtId="0" fontId="21" fillId="4" borderId="8" xfId="0" applyFont="1" applyFill="1" applyBorder="1" applyAlignment="1">
      <alignment horizontal="center"/>
    </xf>
    <xf numFmtId="3" fontId="0" fillId="0" borderId="0" xfId="0" applyNumberFormat="1"/>
    <xf numFmtId="169" fontId="16" fillId="0" borderId="0" xfId="0" applyNumberFormat="1" applyFont="1" applyFill="1" applyBorder="1" applyAlignment="1">
      <alignment horizontal="center"/>
    </xf>
    <xf numFmtId="0" fontId="17" fillId="5" borderId="44" xfId="1" applyFont="1" applyFill="1" applyBorder="1" applyAlignment="1">
      <alignment horizontal="center"/>
    </xf>
    <xf numFmtId="168" fontId="17" fillId="5" borderId="45" xfId="1" applyNumberFormat="1" applyFont="1" applyFill="1" applyBorder="1" applyAlignment="1">
      <alignment horizontal="center"/>
    </xf>
    <xf numFmtId="168" fontId="17" fillId="5" borderId="46" xfId="1" applyNumberFormat="1" applyFont="1" applyFill="1" applyBorder="1" applyAlignment="1">
      <alignment horizontal="center"/>
    </xf>
    <xf numFmtId="1" fontId="34" fillId="0" borderId="1" xfId="1" applyNumberFormat="1" applyFont="1" applyBorder="1" applyAlignment="1">
      <alignment horizontal="right"/>
    </xf>
    <xf numFmtId="1" fontId="16" fillId="0" borderId="4" xfId="1" applyNumberFormat="1" applyFont="1" applyBorder="1" applyAlignment="1">
      <alignment horizontal="right"/>
    </xf>
    <xf numFmtId="0" fontId="16" fillId="0" borderId="4" xfId="1" applyFont="1" applyBorder="1" applyAlignment="1">
      <alignment horizontal="right"/>
    </xf>
    <xf numFmtId="1" fontId="34" fillId="0" borderId="4" xfId="1" applyNumberFormat="1" applyFont="1" applyBorder="1" applyAlignment="1">
      <alignment horizontal="right"/>
    </xf>
    <xf numFmtId="0" fontId="16" fillId="0" borderId="4" xfId="1" applyFont="1" applyBorder="1" applyAlignment="1">
      <alignment horizontal="right" wrapText="1"/>
    </xf>
    <xf numFmtId="0" fontId="16" fillId="0" borderId="4" xfId="1" applyFont="1" applyFill="1" applyBorder="1" applyAlignment="1">
      <alignment horizontal="right"/>
    </xf>
    <xf numFmtId="0" fontId="16" fillId="0" borderId="4" xfId="0" applyFont="1" applyFill="1" applyBorder="1" applyAlignment="1">
      <alignment horizontal="right"/>
    </xf>
    <xf numFmtId="0" fontId="16" fillId="0" borderId="4" xfId="0" applyFont="1" applyBorder="1" applyAlignment="1">
      <alignment horizontal="right"/>
    </xf>
    <xf numFmtId="169" fontId="16" fillId="0" borderId="5" xfId="0" applyNumberFormat="1" applyFont="1" applyFill="1" applyBorder="1" applyAlignment="1">
      <alignment horizontal="center"/>
    </xf>
    <xf numFmtId="0" fontId="16" fillId="0" borderId="6" xfId="0" applyFont="1" applyBorder="1" applyAlignment="1">
      <alignment horizontal="right"/>
    </xf>
    <xf numFmtId="169" fontId="16" fillId="0" borderId="4" xfId="0" applyNumberFormat="1" applyFont="1" applyFill="1" applyBorder="1" applyAlignment="1">
      <alignment horizontal="center"/>
    </xf>
    <xf numFmtId="0" fontId="16" fillId="0" borderId="1" xfId="1" applyFont="1" applyBorder="1" applyAlignment="1">
      <alignment horizontal="center"/>
    </xf>
    <xf numFmtId="0" fontId="16" fillId="0" borderId="2" xfId="1" applyFont="1" applyBorder="1" applyAlignment="1">
      <alignment horizontal="center"/>
    </xf>
    <xf numFmtId="167" fontId="16" fillId="0" borderId="3" xfId="1" applyNumberFormat="1" applyFont="1" applyBorder="1" applyAlignment="1">
      <alignment horizontal="right"/>
    </xf>
    <xf numFmtId="167" fontId="16" fillId="0" borderId="5" xfId="1" applyNumberFormat="1" applyFont="1" applyBorder="1" applyAlignment="1">
      <alignment horizontal="right"/>
    </xf>
    <xf numFmtId="167" fontId="16" fillId="0" borderId="5" xfId="1" applyNumberFormat="1" applyFont="1" applyBorder="1" applyAlignment="1">
      <alignment horizontal="right" vertical="center"/>
    </xf>
    <xf numFmtId="0" fontId="27" fillId="0" borderId="0" xfId="0" applyFont="1" applyBorder="1"/>
    <xf numFmtId="0" fontId="8" fillId="0" borderId="0" xfId="0" applyFont="1" applyBorder="1"/>
    <xf numFmtId="0" fontId="8" fillId="0" borderId="5" xfId="0" applyFont="1" applyBorder="1"/>
    <xf numFmtId="0" fontId="8" fillId="0" borderId="0" xfId="0" applyFont="1"/>
    <xf numFmtId="0" fontId="8" fillId="0" borderId="7" xfId="0" applyFont="1" applyBorder="1"/>
    <xf numFmtId="0" fontId="8" fillId="0" borderId="8" xfId="0" applyFont="1" applyBorder="1"/>
    <xf numFmtId="4" fontId="0" fillId="0" borderId="2" xfId="0" applyNumberFormat="1" applyBorder="1"/>
    <xf numFmtId="4" fontId="1" fillId="0" borderId="2" xfId="0" applyNumberFormat="1" applyFont="1" applyFill="1" applyBorder="1"/>
    <xf numFmtId="3" fontId="1" fillId="0" borderId="2" xfId="0" applyNumberFormat="1" applyFont="1" applyFill="1" applyBorder="1"/>
    <xf numFmtId="4" fontId="1" fillId="0" borderId="2" xfId="0" applyNumberFormat="1" applyFont="1" applyBorder="1"/>
    <xf numFmtId="4" fontId="8" fillId="0" borderId="2" xfId="0" applyNumberFormat="1" applyFont="1" applyFill="1" applyBorder="1"/>
    <xf numFmtId="0" fontId="0" fillId="0" borderId="3" xfId="0" applyBorder="1"/>
    <xf numFmtId="0" fontId="1" fillId="0" borderId="1" xfId="0" applyFont="1" applyBorder="1"/>
    <xf numFmtId="0" fontId="1" fillId="0" borderId="27" xfId="0" applyFont="1" applyFill="1" applyBorder="1"/>
    <xf numFmtId="0" fontId="0" fillId="0" borderId="28" xfId="0" applyFill="1" applyBorder="1"/>
    <xf numFmtId="0" fontId="0" fillId="0" borderId="0" xfId="0" applyBorder="1" applyAlignment="1">
      <alignment horizontal="left" vertical="top" wrapText="1"/>
    </xf>
    <xf numFmtId="0" fontId="40" fillId="6" borderId="1" xfId="0" applyFont="1" applyFill="1" applyBorder="1"/>
    <xf numFmtId="0" fontId="0" fillId="6" borderId="2" xfId="0" applyFill="1" applyBorder="1" applyAlignment="1">
      <alignment horizontal="center"/>
    </xf>
    <xf numFmtId="0" fontId="0" fillId="6" borderId="3" xfId="0" applyFill="1" applyBorder="1"/>
    <xf numFmtId="0" fontId="0" fillId="0" borderId="4" xfId="0" applyBorder="1" applyAlignment="1">
      <alignment horizontal="right"/>
    </xf>
    <xf numFmtId="14" fontId="0" fillId="0" borderId="6" xfId="0" applyNumberFormat="1" applyBorder="1" applyAlignment="1">
      <alignment horizontal="right" vertical="center"/>
    </xf>
    <xf numFmtId="171" fontId="0" fillId="0" borderId="7" xfId="0" applyNumberFormat="1" applyBorder="1" applyAlignment="1">
      <alignment horizontal="center" vertical="center"/>
    </xf>
    <xf numFmtId="0" fontId="0" fillId="0" borderId="8" xfId="0" applyBorder="1" applyAlignment="1">
      <alignment vertical="top" wrapText="1"/>
    </xf>
    <xf numFmtId="0" fontId="2" fillId="0" borderId="4" xfId="0" applyFont="1" applyBorder="1" applyAlignment="1">
      <alignment horizontal="left"/>
    </xf>
    <xf numFmtId="0" fontId="1" fillId="0" borderId="4" xfId="0" applyFont="1" applyBorder="1" applyAlignment="1">
      <alignment horizontal="left"/>
    </xf>
    <xf numFmtId="0" fontId="19" fillId="0" borderId="4" xfId="3" applyBorder="1" applyAlignment="1">
      <alignment vertical="center"/>
    </xf>
    <xf numFmtId="0" fontId="0" fillId="0" borderId="5" xfId="0" applyBorder="1" applyAlignment="1">
      <alignment horizontal="left" vertical="top" wrapText="1"/>
    </xf>
    <xf numFmtId="0" fontId="42" fillId="0" borderId="0" xfId="0" applyFont="1"/>
    <xf numFmtId="0" fontId="0" fillId="3" borderId="4"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0" fillId="3" borderId="8" xfId="0" applyFont="1" applyFill="1" applyBorder="1"/>
    <xf numFmtId="0" fontId="0" fillId="4" borderId="1" xfId="0" applyFont="1" applyFill="1" applyBorder="1"/>
    <xf numFmtId="0" fontId="0" fillId="4" borderId="2" xfId="0" applyFont="1" applyFill="1" applyBorder="1"/>
    <xf numFmtId="0" fontId="0" fillId="4" borderId="3" xfId="0" applyFont="1" applyFill="1" applyBorder="1"/>
    <xf numFmtId="0" fontId="22" fillId="0" borderId="1"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4" fontId="3" fillId="0" borderId="7" xfId="0" applyNumberFormat="1" applyFont="1" applyBorder="1"/>
    <xf numFmtId="164" fontId="3" fillId="0" borderId="7" xfId="4" applyFont="1" applyBorder="1" applyAlignment="1">
      <alignment horizontal="left"/>
    </xf>
    <xf numFmtId="0" fontId="3" fillId="0" borderId="8" xfId="0" applyFont="1" applyBorder="1"/>
    <xf numFmtId="0" fontId="4" fillId="0" borderId="4" xfId="1" applyFont="1" applyFill="1" applyBorder="1" applyAlignment="1">
      <alignment horizontal="center"/>
    </xf>
    <xf numFmtId="0" fontId="4" fillId="0" borderId="0" xfId="1" applyFont="1" applyFill="1" applyBorder="1" applyAlignment="1">
      <alignment horizontal="center"/>
    </xf>
    <xf numFmtId="167" fontId="4" fillId="0" borderId="5" xfId="1" applyNumberFormat="1" applyFont="1" applyFill="1" applyBorder="1" applyAlignment="1">
      <alignment horizontal="right"/>
    </xf>
    <xf numFmtId="167" fontId="4" fillId="0" borderId="0" xfId="1" applyNumberFormat="1" applyFont="1" applyFill="1" applyBorder="1" applyAlignment="1">
      <alignment horizontal="right"/>
    </xf>
    <xf numFmtId="0" fontId="4" fillId="0" borderId="0" xfId="1" applyFont="1" applyFill="1" applyBorder="1" applyAlignment="1">
      <alignment horizontal="right"/>
    </xf>
    <xf numFmtId="0" fontId="4" fillId="0" borderId="6" xfId="1" applyFont="1" applyFill="1" applyBorder="1" applyAlignment="1">
      <alignment horizontal="center"/>
    </xf>
    <xf numFmtId="0" fontId="4" fillId="0" borderId="7" xfId="1" applyFont="1" applyFill="1" applyBorder="1" applyAlignment="1">
      <alignment horizontal="center"/>
    </xf>
    <xf numFmtId="0" fontId="4" fillId="0" borderId="7" xfId="1" applyFont="1" applyFill="1" applyBorder="1" applyAlignment="1">
      <alignment horizontal="right"/>
    </xf>
    <xf numFmtId="167" fontId="4" fillId="0" borderId="8" xfId="1" applyNumberFormat="1" applyFont="1" applyFill="1" applyBorder="1" applyAlignment="1">
      <alignment horizontal="right"/>
    </xf>
    <xf numFmtId="14" fontId="0" fillId="0" borderId="47" xfId="0" applyNumberFormat="1" applyBorder="1"/>
    <xf numFmtId="4" fontId="0" fillId="0" borderId="47" xfId="0" applyNumberFormat="1" applyBorder="1"/>
    <xf numFmtId="0" fontId="0" fillId="0" borderId="47" xfId="0" applyBorder="1" applyAlignment="1">
      <alignment horizontal="right"/>
    </xf>
    <xf numFmtId="0" fontId="45" fillId="0" borderId="1" xfId="0" applyFont="1" applyBorder="1"/>
    <xf numFmtId="0" fontId="0" fillId="0" borderId="4" xfId="0" applyFont="1" applyBorder="1"/>
    <xf numFmtId="0" fontId="1" fillId="0" borderId="4" xfId="0" applyFont="1" applyBorder="1"/>
    <xf numFmtId="3" fontId="0" fillId="0" borderId="49" xfId="0" applyNumberFormat="1" applyFont="1" applyBorder="1"/>
    <xf numFmtId="0" fontId="0" fillId="0" borderId="4" xfId="0" applyFill="1" applyBorder="1"/>
    <xf numFmtId="0" fontId="0" fillId="0" borderId="8" xfId="0"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21" fillId="0" borderId="6" xfId="0" applyFont="1" applyBorder="1" applyAlignment="1">
      <alignment horizontal="left" vertical="top" wrapText="1"/>
    </xf>
    <xf numFmtId="0" fontId="21" fillId="0" borderId="7" xfId="0" applyFont="1" applyBorder="1" applyAlignment="1">
      <alignment horizontal="left" vertical="top" wrapText="1"/>
    </xf>
    <xf numFmtId="0" fontId="21" fillId="0" borderId="8" xfId="0" applyFont="1" applyBorder="1" applyAlignment="1">
      <alignment horizontal="left" vertical="top" wrapText="1"/>
    </xf>
    <xf numFmtId="0" fontId="0" fillId="0" borderId="0" xfId="0" quotePrefix="1" applyFill="1" applyBorder="1" applyAlignment="1">
      <alignment horizontal="left" vertical="top" wrapText="1"/>
    </xf>
    <xf numFmtId="0" fontId="5" fillId="0" borderId="0" xfId="0" applyFont="1" applyAlignment="1">
      <alignment wrapText="1"/>
    </xf>
    <xf numFmtId="0" fontId="0" fillId="0" borderId="0" xfId="0" applyAlignment="1">
      <alignment wrapText="1"/>
    </xf>
    <xf numFmtId="4" fontId="0" fillId="0" borderId="38" xfId="0" applyNumberFormat="1" applyBorder="1" applyAlignment="1">
      <alignment horizontal="right" vertical="center"/>
    </xf>
    <xf numFmtId="4" fontId="0" fillId="0" borderId="48" xfId="0" applyNumberFormat="1" applyBorder="1" applyAlignment="1">
      <alignment horizontal="right" vertical="center"/>
    </xf>
    <xf numFmtId="0" fontId="0" fillId="0" borderId="11" xfId="0" applyBorder="1" applyAlignment="1">
      <alignment horizontal="left" vertical="center"/>
    </xf>
    <xf numFmtId="0" fontId="0" fillId="0" borderId="0" xfId="0" applyBorder="1" applyAlignment="1">
      <alignment horizontal="left" vertical="center"/>
    </xf>
    <xf numFmtId="169" fontId="34" fillId="0" borderId="1" xfId="1" applyNumberFormat="1" applyFont="1" applyBorder="1" applyAlignment="1">
      <alignment horizontal="center"/>
    </xf>
    <xf numFmtId="169" fontId="34" fillId="0" borderId="2" xfId="1" applyNumberFormat="1" applyFont="1" applyBorder="1" applyAlignment="1">
      <alignment horizontal="center"/>
    </xf>
    <xf numFmtId="169" fontId="34" fillId="0" borderId="3" xfId="1" applyNumberFormat="1" applyFont="1" applyBorder="1" applyAlignment="1">
      <alignment horizontal="center"/>
    </xf>
    <xf numFmtId="169" fontId="34" fillId="0" borderId="1" xfId="0" applyNumberFormat="1" applyFont="1" applyFill="1" applyBorder="1" applyAlignment="1">
      <alignment horizontal="center"/>
    </xf>
    <xf numFmtId="169" fontId="34" fillId="0" borderId="2" xfId="0" applyNumberFormat="1" applyFont="1" applyFill="1" applyBorder="1" applyAlignment="1">
      <alignment horizontal="center"/>
    </xf>
    <xf numFmtId="169" fontId="34" fillId="0" borderId="3" xfId="0" applyNumberFormat="1" applyFont="1" applyFill="1" applyBorder="1" applyAlignment="1">
      <alignment horizontal="center"/>
    </xf>
    <xf numFmtId="0" fontId="17" fillId="5" borderId="43" xfId="1" applyFont="1" applyFill="1" applyBorder="1" applyAlignment="1">
      <alignment horizontal="center" vertical="center" wrapText="1"/>
    </xf>
    <xf numFmtId="0" fontId="17" fillId="5" borderId="36" xfId="1" applyFont="1" applyFill="1" applyBorder="1" applyAlignment="1">
      <alignment horizontal="center" vertical="center" wrapText="1"/>
    </xf>
    <xf numFmtId="0" fontId="32" fillId="0" borderId="0" xfId="1" applyFont="1" applyBorder="1" applyAlignment="1">
      <alignment horizontal="center"/>
    </xf>
    <xf numFmtId="0" fontId="17" fillId="5" borderId="34" xfId="1" applyFont="1" applyFill="1" applyBorder="1" applyAlignment="1">
      <alignment horizontal="center" vertical="center" wrapText="1"/>
    </xf>
    <xf numFmtId="0" fontId="17" fillId="5" borderId="37" xfId="1" applyFont="1" applyFill="1" applyBorder="1" applyAlignment="1">
      <alignment horizontal="center" vertical="center" wrapText="1"/>
    </xf>
    <xf numFmtId="0" fontId="17" fillId="5" borderId="41" xfId="1" applyFont="1" applyFill="1" applyBorder="1" applyAlignment="1">
      <alignment horizontal="center" vertical="center" wrapText="1"/>
    </xf>
    <xf numFmtId="0" fontId="17" fillId="5" borderId="35" xfId="1" applyFont="1" applyFill="1" applyBorder="1" applyAlignment="1">
      <alignment horizontal="center" vertical="center" wrapText="1"/>
    </xf>
    <xf numFmtId="0" fontId="17" fillId="5" borderId="32" xfId="1" applyFont="1" applyFill="1" applyBorder="1" applyAlignment="1">
      <alignment horizontal="center" vertical="center" wrapText="1"/>
    </xf>
    <xf numFmtId="0" fontId="17" fillId="5" borderId="38" xfId="1" applyFont="1" applyFill="1" applyBorder="1" applyAlignment="1">
      <alignment horizontal="center" vertical="center" wrapText="1"/>
    </xf>
    <xf numFmtId="10" fontId="17" fillId="5" borderId="38" xfId="1" applyNumberFormat="1" applyFont="1" applyFill="1" applyBorder="1" applyAlignment="1">
      <alignment horizontal="center" vertical="center" wrapText="1"/>
    </xf>
    <xf numFmtId="10" fontId="17" fillId="5" borderId="37" xfId="1" applyNumberFormat="1" applyFont="1" applyFill="1" applyBorder="1" applyAlignment="1">
      <alignment horizontal="center" vertical="center" wrapText="1"/>
    </xf>
    <xf numFmtId="10" fontId="17" fillId="5" borderId="41" xfId="1" applyNumberFormat="1" applyFont="1" applyFill="1" applyBorder="1" applyAlignment="1">
      <alignment horizontal="center" vertical="center" wrapText="1"/>
    </xf>
    <xf numFmtId="10" fontId="17" fillId="5" borderId="39" xfId="1" applyNumberFormat="1" applyFont="1" applyFill="1" applyBorder="1" applyAlignment="1">
      <alignment horizontal="center" vertical="center" wrapText="1"/>
    </xf>
    <xf numFmtId="10" fontId="17" fillId="5" borderId="40" xfId="1" applyNumberFormat="1" applyFont="1" applyFill="1" applyBorder="1" applyAlignment="1">
      <alignment horizontal="center" vertical="center" wrapText="1"/>
    </xf>
    <xf numFmtId="10" fontId="17" fillId="5" borderId="42" xfId="1" applyNumberFormat="1" applyFont="1" applyFill="1" applyBorder="1" applyAlignment="1">
      <alignment horizontal="center" vertical="center" wrapText="1"/>
    </xf>
  </cellXfs>
  <cellStyles count="13">
    <cellStyle name="Comma" xfId="4" builtinId="3"/>
    <cellStyle name="Hyperlink" xfId="3" builtinId="8"/>
    <cellStyle name="Normal" xfId="0" builtinId="0"/>
    <cellStyle name="Normal 2" xfId="1"/>
    <cellStyle name="Normal 3" xfId="2"/>
    <cellStyle name="Normal 3 2" xfId="11"/>
    <cellStyle name="Normal 3 3" xfId="12"/>
    <cellStyle name="PSChar" xfId="5"/>
    <cellStyle name="PSDate" xfId="6"/>
    <cellStyle name="PSDec" xfId="7"/>
    <cellStyle name="PSHeading" xfId="8"/>
    <cellStyle name="PSInt" xfId="9"/>
    <cellStyle name="PSSpacer"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ndp1/AppData/Local/Microsoft/Windows/Temporary%20Internet%20Files/Content.Outlook/H2MV51NB/Users/londp1/AppData/Local/Microsoft/Windows/Temporary%20Internet%20Files/Content.Outlook/H2MV51NB/HO%20%20PA_Share_Histo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ares"/>
      <sheetName val="FX rates"/>
      <sheetName val="HO  PA_Share_History"/>
    </sheet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pashares.com/pa-share-reports/reports/2015-carlyle-investmen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orkpyramid.paconsulting.com/practice/CompanySecretary/Company%20Secretariat/Shares%20and%20Share%20Plans/Your_PA_Share_History.xls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tabSelected="1" workbookViewId="0"/>
  </sheetViews>
  <sheetFormatPr defaultRowHeight="14.4" x14ac:dyDescent="0.3"/>
  <cols>
    <col min="1" max="1" width="23.44140625" customWidth="1"/>
    <col min="2" max="2" width="9.109375" style="77"/>
    <col min="3" max="3" width="91.6640625" customWidth="1"/>
    <col min="4" max="4" width="14.109375" customWidth="1"/>
  </cols>
  <sheetData>
    <row r="1" spans="1:3" ht="19.5" thickBot="1" x14ac:dyDescent="0.3">
      <c r="A1" s="143" t="s">
        <v>199</v>
      </c>
    </row>
    <row r="2" spans="1:3" ht="31.5" x14ac:dyDescent="0.5">
      <c r="A2" s="232" t="s">
        <v>135</v>
      </c>
      <c r="B2" s="233"/>
      <c r="C2" s="234"/>
    </row>
    <row r="3" spans="1:3" ht="15" x14ac:dyDescent="0.25">
      <c r="A3" s="235" t="s">
        <v>137</v>
      </c>
      <c r="B3" s="29" t="s">
        <v>136</v>
      </c>
      <c r="C3" s="8" t="s">
        <v>138</v>
      </c>
    </row>
    <row r="4" spans="1:3" ht="15.75" thickBot="1" x14ac:dyDescent="0.3">
      <c r="A4" s="236">
        <v>42467</v>
      </c>
      <c r="B4" s="237">
        <v>1</v>
      </c>
      <c r="C4" s="238" t="s">
        <v>171</v>
      </c>
    </row>
    <row r="5" spans="1:3" ht="15" x14ac:dyDescent="0.25">
      <c r="A5" s="141"/>
      <c r="B5" s="140"/>
    </row>
    <row r="6" spans="1:3" ht="15.75" thickBot="1" x14ac:dyDescent="0.3">
      <c r="A6" s="141"/>
      <c r="B6" s="140"/>
    </row>
    <row r="7" spans="1:3" ht="31.5" x14ac:dyDescent="0.5">
      <c r="A7" s="232" t="s">
        <v>139</v>
      </c>
      <c r="B7" s="233"/>
      <c r="C7" s="234"/>
    </row>
    <row r="8" spans="1:3" ht="15" x14ac:dyDescent="0.25">
      <c r="A8" s="235"/>
      <c r="B8" s="142"/>
      <c r="C8" s="8"/>
    </row>
    <row r="9" spans="1:3" ht="18.75" x14ac:dyDescent="0.3">
      <c r="A9" s="239" t="s">
        <v>142</v>
      </c>
      <c r="B9" s="29"/>
      <c r="C9" s="8"/>
    </row>
    <row r="10" spans="1:3" ht="15" x14ac:dyDescent="0.25">
      <c r="A10" s="240" t="s">
        <v>140</v>
      </c>
      <c r="B10" s="29"/>
      <c r="C10" s="8"/>
    </row>
    <row r="11" spans="1:3" ht="36" customHeight="1" x14ac:dyDescent="0.3">
      <c r="A11" s="278" t="s">
        <v>143</v>
      </c>
      <c r="B11" s="279"/>
      <c r="C11" s="280"/>
    </row>
    <row r="12" spans="1:3" s="158" customFormat="1" ht="15" x14ac:dyDescent="0.25">
      <c r="A12" s="241" t="s">
        <v>172</v>
      </c>
      <c r="B12" s="231"/>
      <c r="C12" s="242"/>
    </row>
    <row r="13" spans="1:3" s="158" customFormat="1" ht="15" x14ac:dyDescent="0.25">
      <c r="A13" s="278" t="s">
        <v>162</v>
      </c>
      <c r="B13" s="279"/>
      <c r="C13" s="280"/>
    </row>
    <row r="14" spans="1:3" ht="33" customHeight="1" x14ac:dyDescent="0.25">
      <c r="A14" s="240" t="s">
        <v>141</v>
      </c>
      <c r="B14" s="29"/>
      <c r="C14" s="8"/>
    </row>
    <row r="15" spans="1:3" ht="47.25" customHeight="1" thickBot="1" x14ac:dyDescent="0.35">
      <c r="A15" s="281" t="s">
        <v>173</v>
      </c>
      <c r="B15" s="282"/>
      <c r="C15" s="283"/>
    </row>
  </sheetData>
  <mergeCells count="3">
    <mergeCell ref="A11:C11"/>
    <mergeCell ref="A15:C15"/>
    <mergeCell ref="A13:C13"/>
  </mergeCells>
  <hyperlinks>
    <hyperlink ref="A12" r:id="rId1" display="Denmark 2015 Carlyle Investment"/>
  </hyperlinks>
  <pageMargins left="0.70866141732283472" right="0.70866141732283472" top="0.74803149606299213" bottom="0.74803149606299213" header="0.31496062992125984" footer="0.31496062992125984"/>
  <pageSetup paperSize="9" scale="64" orientation="portrait" verticalDpi="0" r:id="rId2"/>
  <headerFooter>
    <oddFooter>&amp;LPA has made every effort to provide detailed share records and this calculator to you.   It remains however your personal responsibility to report your share income on your tax returns.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workbookViewId="0"/>
  </sheetViews>
  <sheetFormatPr defaultRowHeight="14.4" x14ac:dyDescent="0.3"/>
  <cols>
    <col min="1" max="1" width="19" customWidth="1"/>
    <col min="2" max="2" width="22.44140625" customWidth="1"/>
    <col min="5" max="5" width="14" customWidth="1"/>
    <col min="8" max="8" width="6.33203125" customWidth="1"/>
    <col min="9" max="9" width="30.5546875" customWidth="1"/>
    <col min="10" max="10" width="5.44140625" customWidth="1"/>
    <col min="11" max="11" width="11.6640625" customWidth="1"/>
    <col min="12" max="12" width="8.44140625" customWidth="1"/>
    <col min="13" max="13" width="7.5546875" customWidth="1"/>
    <col min="16" max="16" width="9.109375" hidden="1" customWidth="1"/>
  </cols>
  <sheetData>
    <row r="1" spans="1:15" ht="21.75" thickTop="1" x14ac:dyDescent="0.35">
      <c r="A1" s="139" t="s">
        <v>148</v>
      </c>
      <c r="B1" s="62"/>
      <c r="C1" s="62"/>
      <c r="D1" s="62"/>
      <c r="E1" s="62"/>
      <c r="F1" s="62"/>
      <c r="G1" s="62"/>
      <c r="H1" s="62"/>
      <c r="I1" s="62"/>
      <c r="J1" s="62"/>
      <c r="K1" s="62"/>
      <c r="L1" s="62"/>
      <c r="M1" s="62"/>
      <c r="N1" s="63"/>
    </row>
    <row r="2" spans="1:15" ht="15" x14ac:dyDescent="0.25">
      <c r="A2" s="64"/>
      <c r="B2" s="10"/>
      <c r="C2" s="10"/>
      <c r="D2" s="10"/>
      <c r="E2" s="10"/>
      <c r="F2" s="10"/>
      <c r="G2" s="10"/>
      <c r="H2" s="10"/>
      <c r="I2" s="10"/>
      <c r="J2" s="10"/>
      <c r="K2" s="10"/>
      <c r="L2" s="10"/>
      <c r="M2" s="10"/>
      <c r="N2" s="65"/>
    </row>
    <row r="3" spans="1:15" ht="15" x14ac:dyDescent="0.25">
      <c r="A3" s="134" t="s">
        <v>14</v>
      </c>
      <c r="B3" s="10" t="s">
        <v>126</v>
      </c>
      <c r="C3" s="10"/>
      <c r="D3" s="10"/>
      <c r="E3" s="10"/>
      <c r="F3" s="10"/>
      <c r="G3" s="135" t="s">
        <v>127</v>
      </c>
      <c r="H3" s="10"/>
      <c r="I3" s="10"/>
      <c r="J3" s="10"/>
      <c r="K3" s="10"/>
      <c r="L3" s="10"/>
      <c r="M3" s="10"/>
      <c r="N3" s="65"/>
    </row>
    <row r="4" spans="1:15" ht="15" x14ac:dyDescent="0.25">
      <c r="A4" s="134" t="s">
        <v>15</v>
      </c>
      <c r="B4" s="10" t="s">
        <v>174</v>
      </c>
      <c r="C4" s="10"/>
      <c r="D4" s="10"/>
      <c r="E4" s="10"/>
      <c r="F4" s="10"/>
      <c r="G4" s="135"/>
      <c r="H4" s="10"/>
      <c r="I4" s="10"/>
      <c r="J4" s="10"/>
      <c r="K4" s="10"/>
      <c r="L4" s="10"/>
      <c r="M4" s="10"/>
      <c r="N4" s="65"/>
    </row>
    <row r="5" spans="1:15" ht="15" x14ac:dyDescent="0.25">
      <c r="A5" s="134" t="s">
        <v>16</v>
      </c>
      <c r="B5" s="10" t="s">
        <v>170</v>
      </c>
      <c r="C5" s="10"/>
      <c r="D5" s="10"/>
      <c r="E5" s="10"/>
      <c r="F5" s="10"/>
      <c r="G5" s="10"/>
      <c r="H5" s="10"/>
      <c r="I5" s="10"/>
      <c r="J5" s="10"/>
      <c r="K5" s="10"/>
      <c r="L5" s="10"/>
      <c r="M5" s="10"/>
      <c r="N5" s="65"/>
    </row>
    <row r="6" spans="1:15" ht="15" x14ac:dyDescent="0.25">
      <c r="A6" s="134" t="s">
        <v>17</v>
      </c>
      <c r="B6" s="10" t="s">
        <v>169</v>
      </c>
      <c r="C6" s="10"/>
      <c r="D6" s="10"/>
      <c r="E6" s="10"/>
      <c r="F6" s="10"/>
      <c r="G6" s="10"/>
      <c r="H6" s="10"/>
      <c r="I6" s="10"/>
      <c r="J6" s="10"/>
      <c r="K6" s="10"/>
      <c r="L6" s="10"/>
      <c r="M6" s="10"/>
      <c r="N6" s="65"/>
    </row>
    <row r="7" spans="1:15" s="4" customFormat="1" ht="15" x14ac:dyDescent="0.25">
      <c r="A7" s="229" t="s">
        <v>18</v>
      </c>
      <c r="B7" s="12" t="s">
        <v>168</v>
      </c>
      <c r="C7" s="12"/>
      <c r="D7" s="12"/>
      <c r="E7" s="12"/>
      <c r="F7" s="12"/>
      <c r="G7" s="12"/>
      <c r="H7" s="12"/>
      <c r="I7" s="12"/>
      <c r="J7" s="12"/>
      <c r="K7" s="12"/>
      <c r="L7" s="12"/>
      <c r="M7" s="12"/>
      <c r="N7" s="230"/>
    </row>
    <row r="8" spans="1:15" ht="15" x14ac:dyDescent="0.25">
      <c r="A8" s="134" t="s">
        <v>21</v>
      </c>
      <c r="B8" s="10" t="s">
        <v>175</v>
      </c>
      <c r="C8" s="10"/>
      <c r="D8" s="10"/>
      <c r="E8" s="10"/>
      <c r="F8" s="10"/>
      <c r="G8" s="10"/>
      <c r="H8" s="10"/>
      <c r="I8" s="10"/>
      <c r="J8" s="10"/>
      <c r="K8" s="10"/>
      <c r="L8" s="10"/>
      <c r="M8" s="10"/>
      <c r="N8" s="65"/>
    </row>
    <row r="9" spans="1:15" ht="15" x14ac:dyDescent="0.25">
      <c r="A9" s="134"/>
      <c r="B9" s="10" t="s">
        <v>125</v>
      </c>
      <c r="C9" s="10"/>
      <c r="D9" s="10"/>
      <c r="E9" s="10"/>
      <c r="F9" s="10"/>
      <c r="G9" s="10"/>
      <c r="H9" s="10"/>
      <c r="I9" s="10"/>
      <c r="J9" s="10"/>
      <c r="K9" s="10"/>
      <c r="L9" s="10"/>
      <c r="M9" s="10"/>
      <c r="N9" s="65"/>
    </row>
    <row r="10" spans="1:15" s="4" customFormat="1" x14ac:dyDescent="0.3">
      <c r="A10" s="229"/>
      <c r="B10" s="12" t="s">
        <v>197</v>
      </c>
      <c r="C10" s="12"/>
      <c r="D10" s="12"/>
      <c r="E10" s="12"/>
      <c r="F10" s="12"/>
      <c r="G10" s="12"/>
      <c r="H10" s="12"/>
      <c r="I10" s="12"/>
      <c r="J10" s="12"/>
      <c r="K10" s="12"/>
      <c r="L10" s="12"/>
      <c r="M10" s="12"/>
      <c r="N10" s="230"/>
    </row>
    <row r="11" spans="1:15" s="158" customFormat="1" x14ac:dyDescent="0.3">
      <c r="A11" s="134"/>
      <c r="B11" s="12" t="s">
        <v>196</v>
      </c>
      <c r="C11" s="12"/>
      <c r="D11" s="12"/>
      <c r="E11" s="12"/>
      <c r="F11" s="12"/>
      <c r="G11" s="12"/>
      <c r="H11" s="12"/>
      <c r="I11" s="12"/>
      <c r="J11" s="12"/>
      <c r="K11" s="12"/>
      <c r="L11" s="12"/>
      <c r="M11" s="159"/>
      <c r="N11" s="65"/>
    </row>
    <row r="12" spans="1:15" ht="15" x14ac:dyDescent="0.25">
      <c r="A12" s="134"/>
      <c r="B12" s="12" t="s">
        <v>176</v>
      </c>
      <c r="C12" s="12"/>
      <c r="D12" s="12"/>
      <c r="E12" s="12"/>
      <c r="F12" s="12"/>
      <c r="G12" s="12"/>
      <c r="H12" s="12"/>
      <c r="I12" s="12"/>
      <c r="J12" s="12"/>
      <c r="K12" s="12"/>
      <c r="L12" s="12"/>
      <c r="M12" s="10"/>
      <c r="N12" s="65"/>
      <c r="O12" s="94"/>
    </row>
    <row r="13" spans="1:15" ht="15" x14ac:dyDescent="0.25">
      <c r="A13" s="134" t="s">
        <v>22</v>
      </c>
      <c r="B13" s="10" t="s">
        <v>178</v>
      </c>
      <c r="C13" s="10"/>
      <c r="D13" s="10"/>
      <c r="E13" s="10"/>
      <c r="F13" s="10"/>
      <c r="G13" s="10"/>
      <c r="H13" s="10"/>
      <c r="I13" s="10"/>
      <c r="J13" s="10"/>
      <c r="K13" s="10"/>
      <c r="L13" s="10"/>
      <c r="M13" s="10"/>
      <c r="N13" s="65"/>
    </row>
    <row r="14" spans="1:15" ht="15" x14ac:dyDescent="0.25">
      <c r="A14" s="134"/>
      <c r="B14" s="10"/>
      <c r="C14" s="136" t="s">
        <v>132</v>
      </c>
      <c r="D14" s="10"/>
      <c r="E14" s="10"/>
      <c r="F14" s="10"/>
      <c r="G14" s="10"/>
      <c r="H14" s="10"/>
      <c r="I14" s="10"/>
      <c r="J14" s="10"/>
      <c r="K14" s="10"/>
      <c r="L14" s="10"/>
      <c r="M14" s="10"/>
      <c r="N14" s="65"/>
    </row>
    <row r="15" spans="1:15" ht="15" x14ac:dyDescent="0.25">
      <c r="A15" s="134"/>
      <c r="B15" s="10"/>
      <c r="C15" s="136" t="s">
        <v>133</v>
      </c>
      <c r="D15" s="10"/>
      <c r="E15" s="10"/>
      <c r="F15" s="10"/>
      <c r="G15" s="10"/>
      <c r="H15" s="10"/>
      <c r="I15" s="10"/>
      <c r="J15" s="10"/>
      <c r="K15" s="10"/>
      <c r="L15" s="10"/>
      <c r="M15" s="10"/>
      <c r="N15" s="65"/>
    </row>
    <row r="16" spans="1:15" ht="15" x14ac:dyDescent="0.25">
      <c r="A16" s="134"/>
      <c r="B16" s="10"/>
      <c r="C16" s="136" t="s">
        <v>149</v>
      </c>
      <c r="D16" s="10"/>
      <c r="E16" s="10"/>
      <c r="F16" s="10"/>
      <c r="G16" s="10"/>
      <c r="H16" s="10"/>
      <c r="I16" s="10"/>
      <c r="J16" s="10"/>
      <c r="K16" s="10"/>
      <c r="L16" s="10"/>
      <c r="M16" s="10"/>
      <c r="N16" s="65"/>
    </row>
    <row r="17" spans="1:16" s="158" customFormat="1" ht="23.25" customHeight="1" x14ac:dyDescent="0.25">
      <c r="A17" s="134" t="s">
        <v>23</v>
      </c>
      <c r="B17" s="186" t="s">
        <v>154</v>
      </c>
      <c r="C17" s="159"/>
      <c r="D17" s="159"/>
      <c r="E17" s="159"/>
      <c r="F17" s="159"/>
      <c r="G17" s="159"/>
      <c r="H17" s="159"/>
      <c r="I17" s="187" t="s">
        <v>150</v>
      </c>
      <c r="J17" s="159"/>
      <c r="K17" s="159"/>
      <c r="L17" s="159"/>
      <c r="M17" s="159"/>
      <c r="N17" s="65"/>
      <c r="P17" s="158" t="s">
        <v>151</v>
      </c>
    </row>
    <row r="18" spans="1:16" s="158" customFormat="1" ht="33" customHeight="1" x14ac:dyDescent="0.25">
      <c r="A18" s="134"/>
      <c r="B18" s="284" t="s">
        <v>152</v>
      </c>
      <c r="C18" s="284"/>
      <c r="D18" s="284"/>
      <c r="E18" s="284"/>
      <c r="F18" s="284"/>
      <c r="G18" s="284"/>
      <c r="H18" s="284"/>
      <c r="I18" s="284"/>
      <c r="J18" s="284"/>
      <c r="K18" s="284"/>
      <c r="L18" s="284"/>
      <c r="M18" s="284"/>
      <c r="N18" s="65"/>
    </row>
    <row r="19" spans="1:16" s="158" customFormat="1" ht="38.25" customHeight="1" x14ac:dyDescent="0.25">
      <c r="A19" s="134"/>
      <c r="B19" s="284" t="s">
        <v>153</v>
      </c>
      <c r="C19" s="284"/>
      <c r="D19" s="284"/>
      <c r="E19" s="284"/>
      <c r="F19" s="284"/>
      <c r="G19" s="284"/>
      <c r="H19" s="284"/>
      <c r="I19" s="284"/>
      <c r="J19" s="284"/>
      <c r="K19" s="284"/>
      <c r="L19" s="284"/>
      <c r="M19" s="284"/>
      <c r="N19" s="65"/>
    </row>
    <row r="20" spans="1:16" s="158" customFormat="1" ht="17.25" customHeight="1" x14ac:dyDescent="0.25">
      <c r="A20" s="134"/>
      <c r="B20" s="284" t="s">
        <v>156</v>
      </c>
      <c r="C20" s="284"/>
      <c r="D20" s="284"/>
      <c r="E20" s="284"/>
      <c r="F20" s="284"/>
      <c r="G20" s="284"/>
      <c r="H20" s="284"/>
      <c r="I20" s="284"/>
      <c r="J20" s="284"/>
      <c r="K20" s="284"/>
      <c r="L20" s="284"/>
      <c r="M20" s="284"/>
      <c r="N20" s="65"/>
    </row>
    <row r="21" spans="1:16" ht="15" x14ac:dyDescent="0.25">
      <c r="A21" s="134" t="s">
        <v>39</v>
      </c>
      <c r="B21" s="10" t="s">
        <v>177</v>
      </c>
      <c r="C21" s="10"/>
      <c r="D21" s="10"/>
      <c r="E21" s="10"/>
      <c r="F21" s="10"/>
      <c r="G21" s="10"/>
      <c r="H21" s="10"/>
      <c r="I21" s="10"/>
      <c r="J21" s="10"/>
      <c r="K21" s="10"/>
      <c r="L21" s="10"/>
      <c r="M21" s="10"/>
      <c r="N21" s="65"/>
      <c r="P21" t="s">
        <v>155</v>
      </c>
    </row>
    <row r="22" spans="1:16" ht="15" x14ac:dyDescent="0.25">
      <c r="A22" s="134" t="s">
        <v>128</v>
      </c>
      <c r="B22" s="10"/>
      <c r="C22" s="10"/>
      <c r="D22" s="10"/>
      <c r="E22" s="10"/>
      <c r="F22" s="10"/>
      <c r="G22" s="10"/>
      <c r="H22" s="10"/>
      <c r="I22" s="10"/>
      <c r="J22" s="10"/>
      <c r="K22" s="10"/>
      <c r="L22" s="10"/>
      <c r="M22" s="10"/>
      <c r="N22" s="65"/>
    </row>
    <row r="23" spans="1:16" ht="15.75" thickBot="1" x14ac:dyDescent="0.3">
      <c r="A23" s="137"/>
      <c r="B23" s="66"/>
      <c r="C23" s="66"/>
      <c r="D23" s="66"/>
      <c r="E23" s="66"/>
      <c r="F23" s="66"/>
      <c r="G23" s="66"/>
      <c r="H23" s="66"/>
      <c r="I23" s="66"/>
      <c r="J23" s="66"/>
      <c r="K23" s="66"/>
      <c r="L23" s="66"/>
      <c r="M23" s="66"/>
      <c r="N23" s="67"/>
    </row>
    <row r="24" spans="1:16" ht="15.75" thickTop="1" x14ac:dyDescent="0.25">
      <c r="A24" s="54"/>
    </row>
    <row r="25" spans="1:16" ht="15" x14ac:dyDescent="0.25">
      <c r="A25" s="54"/>
    </row>
    <row r="26" spans="1:16" ht="18.75" x14ac:dyDescent="0.3">
      <c r="A26" s="138" t="s">
        <v>129</v>
      </c>
    </row>
    <row r="27" spans="1:16" ht="15" x14ac:dyDescent="0.25">
      <c r="C27" s="195"/>
      <c r="D27" s="195"/>
      <c r="E27" s="195"/>
    </row>
  </sheetData>
  <mergeCells count="3">
    <mergeCell ref="B18:M18"/>
    <mergeCell ref="B19:M19"/>
    <mergeCell ref="B20:M20"/>
  </mergeCells>
  <dataValidations count="1">
    <dataValidation type="list" allowBlank="1" showInputMessage="1" showErrorMessage="1" sqref="I17">
      <formula1>$P$17:$P$17</formula1>
    </dataValidation>
  </dataValidations>
  <hyperlinks>
    <hyperlink ref="G3" r:id="rId1"/>
  </hyperlinks>
  <pageMargins left="0.70866141732283472" right="0.70866141732283472" top="0.74803149606299213" bottom="0.74803149606299213" header="0.31496062992125984" footer="0.31496062992125984"/>
  <pageSetup paperSize="9" scale="39" orientation="portrait" r:id="rId2"/>
  <headerFooter>
    <oddFooter>&amp;LPA has made every effort to provide detailed share records and this calculator to you.   It remains however your personal responsibility to report your share income on your tax returns.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E91"/>
  <sheetViews>
    <sheetView zoomScale="110" zoomScaleNormal="110" workbookViewId="0"/>
  </sheetViews>
  <sheetFormatPr defaultRowHeight="14.4" x14ac:dyDescent="0.3"/>
  <cols>
    <col min="1" max="1" width="15.88671875" customWidth="1"/>
    <col min="2" max="2" width="33.109375" customWidth="1"/>
    <col min="3" max="3" width="6.109375" bestFit="1" customWidth="1"/>
    <col min="4" max="4" width="5.6640625" bestFit="1" customWidth="1"/>
    <col min="5" max="5" width="9.6640625" bestFit="1" customWidth="1"/>
    <col min="6" max="6" width="15.44140625" customWidth="1"/>
    <col min="7" max="7" width="10.44140625" bestFit="1" customWidth="1"/>
    <col min="8" max="8" width="10.5546875" bestFit="1" customWidth="1"/>
    <col min="9" max="9" width="10" bestFit="1" customWidth="1"/>
    <col min="10" max="10" width="15.33203125" bestFit="1" customWidth="1"/>
    <col min="11" max="11" width="12.6640625" bestFit="1" customWidth="1"/>
    <col min="12" max="12" width="12.44140625" bestFit="1" customWidth="1"/>
    <col min="13" max="13" width="4" customWidth="1"/>
    <col min="14" max="14" width="13.44140625" customWidth="1"/>
    <col min="15" max="15" width="15.33203125" customWidth="1"/>
    <col min="16" max="16" width="37.44140625" bestFit="1" customWidth="1"/>
    <col min="18" max="19" width="11.5546875" hidden="1" customWidth="1"/>
    <col min="20" max="22" width="9.109375" hidden="1" customWidth="1"/>
    <col min="23" max="24" width="11.5546875" hidden="1" customWidth="1"/>
    <col min="25" max="26" width="9.109375" hidden="1" customWidth="1"/>
    <col min="27" max="27" width="0" hidden="1" customWidth="1"/>
    <col min="28" max="28" width="11.109375" hidden="1" customWidth="1"/>
    <col min="29" max="29" width="11.5546875" hidden="1" customWidth="1"/>
    <col min="30" max="31" width="0" hidden="1" customWidth="1"/>
  </cols>
  <sheetData>
    <row r="1" spans="1:16" s="1" customFormat="1" ht="18.75" x14ac:dyDescent="0.3">
      <c r="A1" s="243" t="s">
        <v>179</v>
      </c>
    </row>
    <row r="2" spans="1:16" s="1" customFormat="1" ht="13.5" customHeight="1" x14ac:dyDescent="0.3"/>
    <row r="3" spans="1:16" s="1" customFormat="1" ht="38.25" customHeight="1" x14ac:dyDescent="0.3">
      <c r="A3" s="285" t="s">
        <v>180</v>
      </c>
      <c r="B3" s="286"/>
      <c r="C3" s="286"/>
      <c r="D3" s="286"/>
      <c r="E3" s="286"/>
      <c r="F3" s="286"/>
      <c r="G3" s="286"/>
      <c r="H3" s="286"/>
      <c r="I3" s="286"/>
      <c r="J3" s="286"/>
      <c r="K3" s="286"/>
      <c r="L3" s="286"/>
      <c r="M3" s="286"/>
      <c r="N3" s="286"/>
      <c r="O3" s="286"/>
    </row>
    <row r="4" spans="1:16" s="1" customFormat="1" ht="10.5" customHeight="1" x14ac:dyDescent="0.3">
      <c r="A4" s="2"/>
    </row>
    <row r="5" spans="1:16" ht="18.75" x14ac:dyDescent="0.3">
      <c r="A5" s="1" t="s">
        <v>1</v>
      </c>
      <c r="B5" s="3"/>
      <c r="C5" s="3"/>
      <c r="D5" s="3"/>
      <c r="E5" s="3"/>
      <c r="F5" s="3"/>
      <c r="G5" s="3"/>
      <c r="H5" s="3"/>
      <c r="I5" s="3"/>
      <c r="J5" s="3"/>
      <c r="K5" s="3"/>
      <c r="L5" s="3"/>
    </row>
    <row r="6" spans="1:16" ht="15.75" thickBot="1" x14ac:dyDescent="0.3">
      <c r="A6" s="5"/>
      <c r="B6" s="3"/>
      <c r="C6" s="3"/>
      <c r="D6" s="3"/>
      <c r="E6" s="3"/>
      <c r="F6" s="3"/>
      <c r="G6" s="3"/>
      <c r="H6" s="3"/>
      <c r="I6" s="3"/>
      <c r="J6" s="3"/>
      <c r="K6" s="3"/>
      <c r="L6" s="3"/>
    </row>
    <row r="7" spans="1:16" ht="18.75" x14ac:dyDescent="0.3">
      <c r="A7" s="78" t="s">
        <v>36</v>
      </c>
      <c r="B7" s="41"/>
      <c r="C7" s="41"/>
      <c r="D7" s="41"/>
      <c r="E7" s="41" t="s">
        <v>0</v>
      </c>
      <c r="F7" s="41" t="s">
        <v>0</v>
      </c>
      <c r="G7" s="41" t="s">
        <v>181</v>
      </c>
      <c r="H7" s="41" t="s">
        <v>183</v>
      </c>
      <c r="I7" s="41" t="s">
        <v>183</v>
      </c>
      <c r="J7" s="41" t="s">
        <v>183</v>
      </c>
      <c r="K7" s="41"/>
      <c r="L7" s="42" t="s">
        <v>183</v>
      </c>
      <c r="M7" s="7"/>
      <c r="N7" s="71" t="s">
        <v>157</v>
      </c>
      <c r="O7" s="61"/>
      <c r="P7" s="60"/>
    </row>
    <row r="8" spans="1:16" s="6" customFormat="1" ht="34.5" customHeight="1" thickBot="1" x14ac:dyDescent="0.3">
      <c r="A8" s="36" t="s">
        <v>2</v>
      </c>
      <c r="B8" s="37" t="s">
        <v>163</v>
      </c>
      <c r="C8" s="38" t="s">
        <v>19</v>
      </c>
      <c r="D8" s="38" t="s">
        <v>11</v>
      </c>
      <c r="E8" s="37" t="s">
        <v>7</v>
      </c>
      <c r="F8" s="37" t="s">
        <v>13</v>
      </c>
      <c r="G8" s="39" t="s">
        <v>182</v>
      </c>
      <c r="H8" s="39" t="s">
        <v>4</v>
      </c>
      <c r="I8" s="39" t="s">
        <v>20</v>
      </c>
      <c r="J8" s="39" t="s">
        <v>3</v>
      </c>
      <c r="K8" s="39" t="s">
        <v>5</v>
      </c>
      <c r="L8" s="40" t="s">
        <v>6</v>
      </c>
      <c r="M8" s="17"/>
      <c r="N8" s="85" t="s">
        <v>29</v>
      </c>
      <c r="O8" s="72" t="s">
        <v>30</v>
      </c>
      <c r="P8" s="73" t="s">
        <v>35</v>
      </c>
    </row>
    <row r="9" spans="1:16" ht="15" x14ac:dyDescent="0.25">
      <c r="A9" s="164"/>
      <c r="B9" s="165"/>
      <c r="C9" s="166"/>
      <c r="D9" s="167"/>
      <c r="E9" s="168"/>
      <c r="F9" s="168"/>
      <c r="G9" s="169"/>
      <c r="H9" s="161" t="str">
        <f>IF(C9&gt;0,F9*G9,IF(D9&gt;0,E9*G9,""))</f>
        <v/>
      </c>
      <c r="I9" s="55">
        <f>IF(C9&gt;0,C9*H9,IF(D9&gt;0,D9*L8,0))</f>
        <v>0</v>
      </c>
      <c r="J9" s="55">
        <f>I9</f>
        <v>0</v>
      </c>
      <c r="K9" s="56">
        <f>C9</f>
        <v>0</v>
      </c>
      <c r="L9" s="55">
        <f>IF(K9&gt;0,J9/K9,0)</f>
        <v>0</v>
      </c>
      <c r="M9" s="159"/>
      <c r="N9" s="162" t="str">
        <f t="shared" ref="N9:N18" si="0">IF(D9&gt;0,H9*D9,"")</f>
        <v/>
      </c>
      <c r="O9" s="162" t="str">
        <f>IF(D9&gt;0,I9,"")</f>
        <v/>
      </c>
      <c r="P9" s="177" t="str">
        <f t="shared" ref="P9" si="1">IF(D9&gt;0,N9+O9,"")</f>
        <v/>
      </c>
    </row>
    <row r="10" spans="1:16" ht="15" x14ac:dyDescent="0.25">
      <c r="A10" s="164"/>
      <c r="B10" s="165"/>
      <c r="C10" s="166"/>
      <c r="D10" s="167"/>
      <c r="E10" s="168"/>
      <c r="F10" s="168"/>
      <c r="G10" s="169"/>
      <c r="H10" s="161" t="str">
        <f t="shared" ref="H10:H19" si="2">IF(C10&gt;0,F10*G10,IF(D10&gt;0,E10*G10,""))</f>
        <v/>
      </c>
      <c r="I10" s="162">
        <f>IF(C10&gt;0,C10*H10,IF(D10&gt;0,-D10*H9,0))</f>
        <v>0</v>
      </c>
      <c r="J10" s="162">
        <f t="shared" ref="J10:J18" si="3">J9+I10</f>
        <v>0</v>
      </c>
      <c r="K10" s="163">
        <f>C10+K9-D10</f>
        <v>0</v>
      </c>
      <c r="L10" s="162">
        <f t="shared" ref="L10:L25" si="4">IF(K10&gt;0,J10/K10,0)</f>
        <v>0</v>
      </c>
      <c r="M10" s="159"/>
      <c r="N10" s="162" t="str">
        <f t="shared" si="0"/>
        <v/>
      </c>
      <c r="O10" s="162" t="str">
        <f t="shared" ref="O10:O18" si="5">IF(D10&gt;0,I10,"")</f>
        <v/>
      </c>
      <c r="P10" s="177" t="str">
        <f>IF(D10&gt;0,N10+O10,"")</f>
        <v/>
      </c>
    </row>
    <row r="11" spans="1:16" ht="15" x14ac:dyDescent="0.25">
      <c r="A11" s="164"/>
      <c r="B11" s="165"/>
      <c r="C11" s="166"/>
      <c r="D11" s="167"/>
      <c r="E11" s="168"/>
      <c r="F11" s="168"/>
      <c r="G11" s="169"/>
      <c r="H11" s="161" t="str">
        <f t="shared" si="2"/>
        <v/>
      </c>
      <c r="I11" s="162">
        <f>IF(C11&gt;0,C11*H11,IF(D11&gt;0,-D11*H10,0))</f>
        <v>0</v>
      </c>
      <c r="J11" s="162">
        <f t="shared" si="3"/>
        <v>0</v>
      </c>
      <c r="K11" s="163">
        <f t="shared" ref="K11:K26" si="6">C11+K10-D11</f>
        <v>0</v>
      </c>
      <c r="L11" s="162">
        <f t="shared" si="4"/>
        <v>0</v>
      </c>
      <c r="M11" s="159"/>
      <c r="N11" s="162" t="str">
        <f t="shared" si="0"/>
        <v/>
      </c>
      <c r="O11" s="162" t="str">
        <f t="shared" si="5"/>
        <v/>
      </c>
      <c r="P11" s="177" t="str">
        <f t="shared" ref="P11" si="7">IF(D11&gt;0,N11+O11,"")</f>
        <v/>
      </c>
    </row>
    <row r="12" spans="1:16" ht="15" x14ac:dyDescent="0.25">
      <c r="A12" s="164"/>
      <c r="B12" s="165"/>
      <c r="C12" s="166"/>
      <c r="D12" s="167"/>
      <c r="E12" s="168"/>
      <c r="F12" s="168"/>
      <c r="G12" s="169"/>
      <c r="H12" s="161" t="str">
        <f t="shared" si="2"/>
        <v/>
      </c>
      <c r="I12" s="162">
        <f>IF(C12&gt;0,C12*H12,IF(D12&gt;0,-D12*H11,0))</f>
        <v>0</v>
      </c>
      <c r="J12" s="162">
        <f t="shared" si="3"/>
        <v>0</v>
      </c>
      <c r="K12" s="163">
        <f t="shared" si="6"/>
        <v>0</v>
      </c>
      <c r="L12" s="162">
        <f t="shared" si="4"/>
        <v>0</v>
      </c>
      <c r="M12" s="159"/>
      <c r="N12" s="162" t="str">
        <f t="shared" si="0"/>
        <v/>
      </c>
      <c r="O12" s="162" t="str">
        <f t="shared" si="5"/>
        <v/>
      </c>
      <c r="P12" s="177" t="str">
        <f>IF(D12&gt;0,N12+O12,"")</f>
        <v/>
      </c>
    </row>
    <row r="13" spans="1:16" ht="15" x14ac:dyDescent="0.25">
      <c r="A13" s="164"/>
      <c r="B13" s="165"/>
      <c r="C13" s="166"/>
      <c r="D13" s="167"/>
      <c r="E13" s="168"/>
      <c r="F13" s="168"/>
      <c r="G13" s="169"/>
      <c r="H13" s="161" t="str">
        <f>IF(C13&gt;0,F13*G13,IF(D13&gt;0,E13*G13,""))</f>
        <v/>
      </c>
      <c r="I13" s="162">
        <f t="shared" ref="I13:I14" si="8">IF(C13&gt;0,C13*H13,IF(D13&gt;0,-D13*H12,0))</f>
        <v>0</v>
      </c>
      <c r="J13" s="162">
        <f t="shared" si="3"/>
        <v>0</v>
      </c>
      <c r="K13" s="163">
        <f t="shared" si="6"/>
        <v>0</v>
      </c>
      <c r="L13" s="162">
        <f t="shared" si="4"/>
        <v>0</v>
      </c>
      <c r="M13" s="159"/>
      <c r="N13" s="162" t="str">
        <f t="shared" si="0"/>
        <v/>
      </c>
      <c r="O13" s="162" t="str">
        <f t="shared" si="5"/>
        <v/>
      </c>
      <c r="P13" s="177" t="str">
        <f t="shared" ref="P13:P18" si="9">IF(D13&gt;0,N13+O13,"")</f>
        <v/>
      </c>
    </row>
    <row r="14" spans="1:16" ht="15" x14ac:dyDescent="0.25">
      <c r="A14" s="164"/>
      <c r="B14" s="165"/>
      <c r="C14" s="166"/>
      <c r="D14" s="167"/>
      <c r="E14" s="168"/>
      <c r="F14" s="168"/>
      <c r="G14" s="169"/>
      <c r="H14" s="161" t="str">
        <f t="shared" si="2"/>
        <v/>
      </c>
      <c r="I14" s="162">
        <f t="shared" si="8"/>
        <v>0</v>
      </c>
      <c r="J14" s="162">
        <f t="shared" si="3"/>
        <v>0</v>
      </c>
      <c r="K14" s="163">
        <f t="shared" si="6"/>
        <v>0</v>
      </c>
      <c r="L14" s="162">
        <f t="shared" si="4"/>
        <v>0</v>
      </c>
      <c r="M14" s="159"/>
      <c r="N14" s="162" t="str">
        <f t="shared" si="0"/>
        <v/>
      </c>
      <c r="O14" s="162" t="str">
        <f t="shared" si="5"/>
        <v/>
      </c>
      <c r="P14" s="177" t="str">
        <f t="shared" si="9"/>
        <v/>
      </c>
    </row>
    <row r="15" spans="1:16" ht="15" x14ac:dyDescent="0.25">
      <c r="A15" s="164"/>
      <c r="B15" s="165"/>
      <c r="C15" s="166"/>
      <c r="D15" s="167"/>
      <c r="E15" s="168"/>
      <c r="F15" s="168"/>
      <c r="G15" s="169"/>
      <c r="H15" s="161" t="str">
        <f t="shared" si="2"/>
        <v/>
      </c>
      <c r="I15" s="162">
        <f t="shared" ref="I15:I26" si="10">IF(C15&gt;0,C15*H15,IF(D15&gt;0,-D15*H14,0))</f>
        <v>0</v>
      </c>
      <c r="J15" s="162">
        <f t="shared" si="3"/>
        <v>0</v>
      </c>
      <c r="K15" s="163">
        <f t="shared" si="6"/>
        <v>0</v>
      </c>
      <c r="L15" s="162">
        <f t="shared" si="4"/>
        <v>0</v>
      </c>
      <c r="M15" s="159"/>
      <c r="N15" s="162" t="str">
        <f t="shared" si="0"/>
        <v/>
      </c>
      <c r="O15" s="162" t="str">
        <f t="shared" si="5"/>
        <v/>
      </c>
      <c r="P15" s="177" t="str">
        <f t="shared" si="9"/>
        <v/>
      </c>
    </row>
    <row r="16" spans="1:16" ht="15" x14ac:dyDescent="0.25">
      <c r="A16" s="164"/>
      <c r="B16" s="165"/>
      <c r="C16" s="166"/>
      <c r="D16" s="167"/>
      <c r="E16" s="168"/>
      <c r="F16" s="168"/>
      <c r="G16" s="169"/>
      <c r="H16" s="161" t="str">
        <f>IF(C16&gt;0,F16*G16,IF(D16&gt;0,E16*G16,""))</f>
        <v/>
      </c>
      <c r="I16" s="162">
        <f t="shared" si="10"/>
        <v>0</v>
      </c>
      <c r="J16" s="162">
        <f t="shared" si="3"/>
        <v>0</v>
      </c>
      <c r="K16" s="163">
        <f t="shared" si="6"/>
        <v>0</v>
      </c>
      <c r="L16" s="162">
        <f t="shared" si="4"/>
        <v>0</v>
      </c>
      <c r="M16" s="159"/>
      <c r="N16" s="162" t="str">
        <f t="shared" si="0"/>
        <v/>
      </c>
      <c r="O16" s="162" t="str">
        <f t="shared" si="5"/>
        <v/>
      </c>
      <c r="P16" s="177" t="str">
        <f t="shared" si="9"/>
        <v/>
      </c>
    </row>
    <row r="17" spans="1:21" ht="15" x14ac:dyDescent="0.25">
      <c r="A17" s="164"/>
      <c r="B17" s="165"/>
      <c r="C17" s="166"/>
      <c r="D17" s="167"/>
      <c r="E17" s="168"/>
      <c r="F17" s="168"/>
      <c r="G17" s="169"/>
      <c r="H17" s="161" t="str">
        <f>IF(C17&gt;0,F17*G17,IF(D17&gt;0,E17*G17,""))</f>
        <v/>
      </c>
      <c r="I17" s="162">
        <f t="shared" si="10"/>
        <v>0</v>
      </c>
      <c r="J17" s="162">
        <f t="shared" si="3"/>
        <v>0</v>
      </c>
      <c r="K17" s="163">
        <f t="shared" si="6"/>
        <v>0</v>
      </c>
      <c r="L17" s="162">
        <f t="shared" si="4"/>
        <v>0</v>
      </c>
      <c r="M17" s="159"/>
      <c r="N17" s="162" t="str">
        <f t="shared" si="0"/>
        <v/>
      </c>
      <c r="O17" s="162" t="str">
        <f t="shared" si="5"/>
        <v/>
      </c>
      <c r="P17" s="177" t="str">
        <f t="shared" si="9"/>
        <v/>
      </c>
    </row>
    <row r="18" spans="1:21" ht="15" x14ac:dyDescent="0.25">
      <c r="A18" s="164"/>
      <c r="B18" s="165"/>
      <c r="C18" s="166"/>
      <c r="D18" s="167"/>
      <c r="E18" s="168"/>
      <c r="F18" s="168"/>
      <c r="G18" s="169"/>
      <c r="H18" s="161" t="str">
        <f t="shared" si="2"/>
        <v/>
      </c>
      <c r="I18" s="162">
        <f t="shared" si="10"/>
        <v>0</v>
      </c>
      <c r="J18" s="162">
        <f t="shared" si="3"/>
        <v>0</v>
      </c>
      <c r="K18" s="163">
        <f t="shared" si="6"/>
        <v>0</v>
      </c>
      <c r="L18" s="162">
        <f t="shared" si="4"/>
        <v>0</v>
      </c>
      <c r="M18" s="159"/>
      <c r="N18" s="162" t="str">
        <f t="shared" si="0"/>
        <v/>
      </c>
      <c r="O18" s="162" t="str">
        <f t="shared" si="5"/>
        <v/>
      </c>
      <c r="P18" s="177" t="str">
        <f t="shared" si="9"/>
        <v/>
      </c>
    </row>
    <row r="19" spans="1:21" ht="15" x14ac:dyDescent="0.25">
      <c r="A19" s="164"/>
      <c r="B19" s="165"/>
      <c r="C19" s="166"/>
      <c r="D19" s="167"/>
      <c r="E19" s="168"/>
      <c r="F19" s="168"/>
      <c r="G19" s="169"/>
      <c r="H19" s="161" t="str">
        <f t="shared" si="2"/>
        <v/>
      </c>
      <c r="I19" s="162">
        <f t="shared" si="10"/>
        <v>0</v>
      </c>
      <c r="J19" s="162">
        <f t="shared" ref="J19:J26" si="11">J18+I19</f>
        <v>0</v>
      </c>
      <c r="K19" s="163">
        <f t="shared" si="6"/>
        <v>0</v>
      </c>
      <c r="L19" s="162">
        <f t="shared" si="4"/>
        <v>0</v>
      </c>
      <c r="M19" s="159"/>
      <c r="N19" s="162" t="str">
        <f t="shared" ref="N19:N26" si="12">IF(D19&gt;0,H19*D19,"")</f>
        <v/>
      </c>
      <c r="O19" s="162" t="str">
        <f t="shared" ref="O19:O26" si="13">IF(D19&gt;0,I19,"")</f>
        <v/>
      </c>
      <c r="P19" s="177" t="str">
        <f t="shared" ref="P19:P26" si="14">IF(D19&gt;0,N19+O19,"")</f>
        <v/>
      </c>
    </row>
    <row r="20" spans="1:21" ht="15" x14ac:dyDescent="0.25">
      <c r="A20" s="164"/>
      <c r="B20" s="165"/>
      <c r="C20" s="166"/>
      <c r="D20" s="167"/>
      <c r="E20" s="168"/>
      <c r="F20" s="168"/>
      <c r="G20" s="169"/>
      <c r="H20" s="161" t="str">
        <f t="shared" ref="H20:H26" si="15">IF(C20&gt;0,F20*G20,IF(D20&gt;0,E20*G20,""))</f>
        <v/>
      </c>
      <c r="I20" s="162">
        <f t="shared" si="10"/>
        <v>0</v>
      </c>
      <c r="J20" s="162">
        <f t="shared" si="11"/>
        <v>0</v>
      </c>
      <c r="K20" s="163">
        <f t="shared" si="6"/>
        <v>0</v>
      </c>
      <c r="L20" s="162">
        <f t="shared" si="4"/>
        <v>0</v>
      </c>
      <c r="M20" s="159"/>
      <c r="N20" s="162" t="str">
        <f>IF(D20&gt;0,H20*D20,"")</f>
        <v/>
      </c>
      <c r="O20" s="162" t="str">
        <f t="shared" si="13"/>
        <v/>
      </c>
      <c r="P20" s="177" t="str">
        <f t="shared" si="14"/>
        <v/>
      </c>
    </row>
    <row r="21" spans="1:21" ht="15" x14ac:dyDescent="0.25">
      <c r="A21" s="164"/>
      <c r="B21" s="165"/>
      <c r="C21" s="166"/>
      <c r="D21" s="167"/>
      <c r="E21" s="168"/>
      <c r="F21" s="168"/>
      <c r="G21" s="169"/>
      <c r="H21" s="161" t="str">
        <f t="shared" si="15"/>
        <v/>
      </c>
      <c r="I21" s="162">
        <f t="shared" si="10"/>
        <v>0</v>
      </c>
      <c r="J21" s="162">
        <f t="shared" si="11"/>
        <v>0</v>
      </c>
      <c r="K21" s="163">
        <f t="shared" si="6"/>
        <v>0</v>
      </c>
      <c r="L21" s="162">
        <f t="shared" si="4"/>
        <v>0</v>
      </c>
      <c r="M21" s="159"/>
      <c r="N21" s="162" t="str">
        <f t="shared" si="12"/>
        <v/>
      </c>
      <c r="O21" s="162" t="str">
        <f t="shared" si="13"/>
        <v/>
      </c>
      <c r="P21" s="177" t="str">
        <f t="shared" si="14"/>
        <v/>
      </c>
    </row>
    <row r="22" spans="1:21" ht="15" x14ac:dyDescent="0.25">
      <c r="A22" s="164"/>
      <c r="B22" s="165"/>
      <c r="C22" s="166"/>
      <c r="D22" s="167"/>
      <c r="E22" s="168"/>
      <c r="F22" s="168"/>
      <c r="G22" s="169"/>
      <c r="H22" s="161" t="str">
        <f t="shared" si="15"/>
        <v/>
      </c>
      <c r="I22" s="162">
        <f t="shared" si="10"/>
        <v>0</v>
      </c>
      <c r="J22" s="162">
        <f t="shared" si="11"/>
        <v>0</v>
      </c>
      <c r="K22" s="163">
        <f t="shared" si="6"/>
        <v>0</v>
      </c>
      <c r="L22" s="162">
        <f t="shared" si="4"/>
        <v>0</v>
      </c>
      <c r="M22" s="159"/>
      <c r="N22" s="162" t="str">
        <f t="shared" si="12"/>
        <v/>
      </c>
      <c r="O22" s="162" t="str">
        <f t="shared" si="13"/>
        <v/>
      </c>
      <c r="P22" s="177" t="str">
        <f t="shared" si="14"/>
        <v/>
      </c>
    </row>
    <row r="23" spans="1:21" ht="15" x14ac:dyDescent="0.25">
      <c r="A23" s="164"/>
      <c r="B23" s="165"/>
      <c r="C23" s="166"/>
      <c r="D23" s="167"/>
      <c r="E23" s="168"/>
      <c r="F23" s="168"/>
      <c r="G23" s="169"/>
      <c r="H23" s="161" t="str">
        <f t="shared" si="15"/>
        <v/>
      </c>
      <c r="I23" s="162">
        <f t="shared" si="10"/>
        <v>0</v>
      </c>
      <c r="J23" s="162">
        <f t="shared" si="11"/>
        <v>0</v>
      </c>
      <c r="K23" s="163">
        <f t="shared" si="6"/>
        <v>0</v>
      </c>
      <c r="L23" s="162">
        <f t="shared" si="4"/>
        <v>0</v>
      </c>
      <c r="M23" s="159"/>
      <c r="N23" s="162" t="str">
        <f t="shared" si="12"/>
        <v/>
      </c>
      <c r="O23" s="162" t="str">
        <f t="shared" si="13"/>
        <v/>
      </c>
      <c r="P23" s="177" t="str">
        <f t="shared" si="14"/>
        <v/>
      </c>
    </row>
    <row r="24" spans="1:21" ht="15" x14ac:dyDescent="0.25">
      <c r="A24" s="164"/>
      <c r="B24" s="165"/>
      <c r="C24" s="166"/>
      <c r="D24" s="167"/>
      <c r="E24" s="168"/>
      <c r="F24" s="168"/>
      <c r="G24" s="169"/>
      <c r="H24" s="161" t="str">
        <f t="shared" si="15"/>
        <v/>
      </c>
      <c r="I24" s="162">
        <f t="shared" si="10"/>
        <v>0</v>
      </c>
      <c r="J24" s="162">
        <f t="shared" si="11"/>
        <v>0</v>
      </c>
      <c r="K24" s="163">
        <f t="shared" si="6"/>
        <v>0</v>
      </c>
      <c r="L24" s="162">
        <f t="shared" si="4"/>
        <v>0</v>
      </c>
      <c r="M24" s="159"/>
      <c r="N24" s="162" t="str">
        <f t="shared" si="12"/>
        <v/>
      </c>
      <c r="O24" s="162" t="str">
        <f t="shared" si="13"/>
        <v/>
      </c>
      <c r="P24" s="177" t="str">
        <f>IF(D24&gt;0,N24+O24,"")</f>
        <v/>
      </c>
    </row>
    <row r="25" spans="1:21" ht="15" x14ac:dyDescent="0.25">
      <c r="A25" s="164"/>
      <c r="B25" s="165"/>
      <c r="C25" s="166"/>
      <c r="D25" s="167"/>
      <c r="E25" s="168"/>
      <c r="F25" s="168"/>
      <c r="G25" s="169"/>
      <c r="H25" s="161" t="str">
        <f t="shared" si="15"/>
        <v/>
      </c>
      <c r="I25" s="162">
        <f t="shared" si="10"/>
        <v>0</v>
      </c>
      <c r="J25" s="162">
        <f t="shared" si="11"/>
        <v>0</v>
      </c>
      <c r="K25" s="163">
        <f t="shared" si="6"/>
        <v>0</v>
      </c>
      <c r="L25" s="162">
        <f t="shared" si="4"/>
        <v>0</v>
      </c>
      <c r="M25" s="159"/>
      <c r="N25" s="162" t="str">
        <f t="shared" si="12"/>
        <v/>
      </c>
      <c r="O25" s="162" t="str">
        <f t="shared" si="13"/>
        <v/>
      </c>
      <c r="P25" s="177" t="str">
        <f t="shared" si="14"/>
        <v/>
      </c>
    </row>
    <row r="26" spans="1:21" x14ac:dyDescent="0.3">
      <c r="A26" s="164"/>
      <c r="B26" s="165"/>
      <c r="C26" s="166"/>
      <c r="D26" s="167"/>
      <c r="E26" s="168"/>
      <c r="F26" s="168"/>
      <c r="G26" s="169"/>
      <c r="H26" s="161" t="str">
        <f t="shared" si="15"/>
        <v/>
      </c>
      <c r="I26" s="162">
        <f t="shared" si="10"/>
        <v>0</v>
      </c>
      <c r="J26" s="162">
        <f t="shared" si="11"/>
        <v>0</v>
      </c>
      <c r="K26" s="163">
        <f t="shared" si="6"/>
        <v>0</v>
      </c>
      <c r="L26" s="162">
        <f>IF(K26&gt;0,J26/K26,0)</f>
        <v>0</v>
      </c>
      <c r="M26" s="159"/>
      <c r="N26" s="162" t="str">
        <f t="shared" si="12"/>
        <v/>
      </c>
      <c r="O26" s="162" t="str">
        <f t="shared" si="13"/>
        <v/>
      </c>
      <c r="P26" s="177" t="str">
        <f t="shared" si="14"/>
        <v/>
      </c>
    </row>
    <row r="27" spans="1:21" ht="4.5" customHeight="1" x14ac:dyDescent="0.3">
      <c r="A27" s="11"/>
      <c r="B27" s="12"/>
      <c r="C27" s="19"/>
      <c r="D27" s="19"/>
      <c r="E27" s="20"/>
      <c r="F27" s="21"/>
      <c r="G27" s="13"/>
      <c r="H27" s="68"/>
      <c r="I27" s="69"/>
      <c r="J27" s="69"/>
      <c r="K27" s="70"/>
      <c r="L27" s="69"/>
      <c r="M27" s="159"/>
      <c r="N27" s="160"/>
      <c r="O27" s="43"/>
      <c r="P27" s="44"/>
    </row>
    <row r="28" spans="1:21" x14ac:dyDescent="0.3">
      <c r="A28" s="11"/>
      <c r="B28" s="12"/>
      <c r="C28" s="19"/>
      <c r="D28" s="19"/>
      <c r="E28" s="20"/>
      <c r="F28" s="21"/>
      <c r="G28" s="13"/>
      <c r="H28" s="13"/>
      <c r="I28" s="13"/>
      <c r="J28" s="13"/>
      <c r="K28" s="18"/>
      <c r="L28" s="13"/>
      <c r="M28" s="159"/>
      <c r="N28" s="45" t="s">
        <v>184</v>
      </c>
      <c r="O28" s="46"/>
      <c r="P28" s="47"/>
    </row>
    <row r="29" spans="1:21" s="4" customFormat="1" x14ac:dyDescent="0.3">
      <c r="A29" s="11"/>
      <c r="B29" s="12"/>
      <c r="C29" s="19"/>
      <c r="D29" s="19"/>
      <c r="E29" s="20"/>
      <c r="F29" s="21"/>
      <c r="G29" s="22"/>
      <c r="H29" s="23"/>
      <c r="I29" s="22"/>
      <c r="J29" s="22"/>
      <c r="K29" s="19"/>
      <c r="L29" s="22"/>
      <c r="M29" s="12"/>
      <c r="N29" s="48" t="s">
        <v>185</v>
      </c>
      <c r="O29" s="49" t="s">
        <v>186</v>
      </c>
      <c r="P29" s="50" t="s">
        <v>20</v>
      </c>
    </row>
    <row r="30" spans="1:21" s="4" customFormat="1" x14ac:dyDescent="0.3">
      <c r="A30" s="81">
        <v>39623</v>
      </c>
      <c r="B30" s="216" t="s">
        <v>187</v>
      </c>
      <c r="C30" s="19"/>
      <c r="D30" s="19"/>
      <c r="E30" s="20"/>
      <c r="F30" s="21"/>
      <c r="G30" s="22"/>
      <c r="H30" s="23"/>
      <c r="I30" s="12"/>
      <c r="J30" s="23">
        <f>ROUND(J26*5.49/8.42,2)</f>
        <v>0</v>
      </c>
      <c r="K30" s="80">
        <f>K26</f>
        <v>0</v>
      </c>
      <c r="L30" s="14">
        <f>IF(K30&gt;0,J30/K30,0)</f>
        <v>0</v>
      </c>
      <c r="M30" s="12"/>
      <c r="N30" s="51">
        <f>K30</f>
        <v>0</v>
      </c>
      <c r="O30" s="52">
        <f>L26-L30</f>
        <v>0</v>
      </c>
      <c r="P30" s="53">
        <f>J26-J30</f>
        <v>0</v>
      </c>
    </row>
    <row r="31" spans="1:21" s="4" customFormat="1" ht="15" thickBot="1" x14ac:dyDescent="0.35">
      <c r="A31" s="11"/>
      <c r="B31" s="24" t="s">
        <v>9</v>
      </c>
      <c r="C31" s="19"/>
      <c r="D31" s="19"/>
      <c r="E31" s="20"/>
      <c r="F31" s="21"/>
      <c r="G31" s="22"/>
      <c r="H31" s="23"/>
      <c r="I31" s="22"/>
      <c r="J31" s="22"/>
      <c r="K31" s="19"/>
      <c r="L31" s="22"/>
      <c r="M31" s="12"/>
      <c r="N31" s="159"/>
      <c r="O31" s="159"/>
      <c r="P31" s="8"/>
      <c r="R31"/>
      <c r="S31"/>
      <c r="T31"/>
      <c r="U31"/>
    </row>
    <row r="32" spans="1:21" s="4" customFormat="1" x14ac:dyDescent="0.3">
      <c r="A32" s="79" t="s">
        <v>134</v>
      </c>
      <c r="B32" s="41"/>
      <c r="C32" s="41"/>
      <c r="D32" s="41"/>
      <c r="E32" s="41" t="s">
        <v>0</v>
      </c>
      <c r="F32" s="41" t="s">
        <v>0</v>
      </c>
      <c r="G32" s="41" t="s">
        <v>181</v>
      </c>
      <c r="H32" s="41" t="s">
        <v>183</v>
      </c>
      <c r="I32" s="41" t="s">
        <v>183</v>
      </c>
      <c r="J32" s="41" t="s">
        <v>183</v>
      </c>
      <c r="K32" s="41"/>
      <c r="L32" s="42" t="s">
        <v>183</v>
      </c>
      <c r="M32" s="12"/>
      <c r="N32" s="71" t="s">
        <v>38</v>
      </c>
      <c r="O32" s="61"/>
      <c r="P32" s="60"/>
      <c r="R32"/>
      <c r="S32"/>
      <c r="T32"/>
      <c r="U32"/>
    </row>
    <row r="33" spans="1:21" s="4" customFormat="1" ht="31.2" thickBot="1" x14ac:dyDescent="0.35">
      <c r="A33" s="36" t="s">
        <v>2</v>
      </c>
      <c r="B33" s="37" t="s">
        <v>163</v>
      </c>
      <c r="C33" s="38" t="s">
        <v>19</v>
      </c>
      <c r="D33" s="38" t="s">
        <v>11</v>
      </c>
      <c r="E33" s="37" t="s">
        <v>7</v>
      </c>
      <c r="F33" s="37" t="s">
        <v>13</v>
      </c>
      <c r="G33" s="39" t="s">
        <v>182</v>
      </c>
      <c r="H33" s="39" t="s">
        <v>4</v>
      </c>
      <c r="I33" s="39" t="s">
        <v>20</v>
      </c>
      <c r="J33" s="39" t="s">
        <v>3</v>
      </c>
      <c r="K33" s="39" t="s">
        <v>5</v>
      </c>
      <c r="L33" s="40" t="s">
        <v>6</v>
      </c>
      <c r="M33" s="12"/>
      <c r="N33" s="85" t="s">
        <v>29</v>
      </c>
      <c r="O33" s="72" t="s">
        <v>30</v>
      </c>
      <c r="P33" s="73" t="s">
        <v>35</v>
      </c>
      <c r="R33"/>
      <c r="S33"/>
      <c r="T33"/>
      <c r="U33"/>
    </row>
    <row r="34" spans="1:21" x14ac:dyDescent="0.3">
      <c r="A34" s="164"/>
      <c r="B34" s="165"/>
      <c r="C34" s="166"/>
      <c r="D34" s="167"/>
      <c r="E34" s="168"/>
      <c r="F34" s="168"/>
      <c r="G34" s="169"/>
      <c r="H34" s="161" t="str">
        <f>IF(C34&gt;0,F34*G34,IF(D34&gt;0,E34*G34,""))</f>
        <v/>
      </c>
      <c r="I34" s="162">
        <f>IF(C34&gt;0,C34*H34,IF(D34&gt;0,-D34*L30,0))</f>
        <v>0</v>
      </c>
      <c r="J34" s="162">
        <f>J30+I34</f>
        <v>0</v>
      </c>
      <c r="K34" s="163">
        <f>C34+K30-D34</f>
        <v>0</v>
      </c>
      <c r="L34" s="162">
        <f>IF(K34&gt;0,J34/K34,0)</f>
        <v>0</v>
      </c>
      <c r="M34" s="159"/>
      <c r="N34" s="162" t="str">
        <f>IF(D34&gt;0,H34*D34,"")</f>
        <v/>
      </c>
      <c r="O34" s="162" t="str">
        <f>IF(D34&gt;0,I34,"")</f>
        <v/>
      </c>
      <c r="P34" s="177" t="str">
        <f>IF(D34&gt;0,N34+O34,"")</f>
        <v/>
      </c>
    </row>
    <row r="35" spans="1:21" x14ac:dyDescent="0.3">
      <c r="A35" s="164"/>
      <c r="B35" s="165"/>
      <c r="C35" s="166"/>
      <c r="D35" s="167"/>
      <c r="E35" s="168"/>
      <c r="F35" s="168"/>
      <c r="G35" s="169"/>
      <c r="H35" s="161" t="str">
        <f t="shared" ref="H35" si="16">IF(C35&gt;0,F35*G35,IF(D35&gt;0,E35*G35,""))</f>
        <v/>
      </c>
      <c r="I35" s="162">
        <f>IF(C35&gt;0,C35*H35,IF(D35&gt;0,-D35*L34,0))</f>
        <v>0</v>
      </c>
      <c r="J35" s="162">
        <f t="shared" ref="J35" si="17">J34+I35</f>
        <v>0</v>
      </c>
      <c r="K35" s="163">
        <f t="shared" ref="K35" si="18">C35+K34-D35</f>
        <v>0</v>
      </c>
      <c r="L35" s="162">
        <f t="shared" ref="L35:L46" si="19">IF(K35&gt;0,J35/K35,0)</f>
        <v>0</v>
      </c>
      <c r="M35" s="159"/>
      <c r="N35" s="162" t="str">
        <f t="shared" ref="N35:N38" si="20">IF(D35&gt;0,H35*D35,"")</f>
        <v/>
      </c>
      <c r="O35" s="162" t="str">
        <f t="shared" ref="O35:O38" si="21">IF(D35&gt;0,I35,"")</f>
        <v/>
      </c>
      <c r="P35" s="177" t="str">
        <f t="shared" ref="P35:P37" si="22">IF(D35&gt;0,N35+O35,"")</f>
        <v/>
      </c>
    </row>
    <row r="36" spans="1:21" x14ac:dyDescent="0.3">
      <c r="A36" s="164"/>
      <c r="B36" s="165"/>
      <c r="C36" s="166"/>
      <c r="D36" s="167"/>
      <c r="E36" s="168"/>
      <c r="F36" s="168"/>
      <c r="G36" s="169"/>
      <c r="H36" s="161" t="str">
        <f>IF(C36&gt;0,F36*G36,IF(D36&gt;0,E36*G36,""))</f>
        <v/>
      </c>
      <c r="I36" s="162">
        <f>IF(C36&gt;0,C36*H36,IF(D36&gt;0,-D36*L35,0))</f>
        <v>0</v>
      </c>
      <c r="J36" s="162">
        <f>J35+I36</f>
        <v>0</v>
      </c>
      <c r="K36" s="163">
        <f>C36+K35-D36</f>
        <v>0</v>
      </c>
      <c r="L36" s="162">
        <f t="shared" si="19"/>
        <v>0</v>
      </c>
      <c r="M36" s="159"/>
      <c r="N36" s="162" t="str">
        <f t="shared" si="20"/>
        <v/>
      </c>
      <c r="O36" s="162" t="str">
        <f t="shared" si="21"/>
        <v/>
      </c>
      <c r="P36" s="177" t="str">
        <f>IF(D36&gt;0,N36+O36,"")</f>
        <v/>
      </c>
    </row>
    <row r="37" spans="1:21" x14ac:dyDescent="0.3">
      <c r="A37" s="164"/>
      <c r="B37" s="165"/>
      <c r="C37" s="166"/>
      <c r="D37" s="167"/>
      <c r="E37" s="168"/>
      <c r="F37" s="168"/>
      <c r="G37" s="169"/>
      <c r="H37" s="161" t="str">
        <f>IF(C37&gt;0,F37*G37,IF(D37&gt;0,E37*G37,""))</f>
        <v/>
      </c>
      <c r="I37" s="162">
        <f t="shared" ref="I37:I46" si="23">IF(C37&gt;0,C37*H37,IF(D37&gt;0,-D37*L36,0))</f>
        <v>0</v>
      </c>
      <c r="J37" s="162">
        <f>J36+I37</f>
        <v>0</v>
      </c>
      <c r="K37" s="163">
        <f>C37+K36-D37</f>
        <v>0</v>
      </c>
      <c r="L37" s="162">
        <f t="shared" si="19"/>
        <v>0</v>
      </c>
      <c r="M37" s="159"/>
      <c r="N37" s="162" t="str">
        <f t="shared" si="20"/>
        <v/>
      </c>
      <c r="O37" s="162" t="str">
        <f t="shared" si="21"/>
        <v/>
      </c>
      <c r="P37" s="177" t="str">
        <f t="shared" si="22"/>
        <v/>
      </c>
    </row>
    <row r="38" spans="1:21" x14ac:dyDescent="0.3">
      <c r="A38" s="164"/>
      <c r="B38" s="165"/>
      <c r="C38" s="166"/>
      <c r="D38" s="167"/>
      <c r="E38" s="168"/>
      <c r="F38" s="168"/>
      <c r="G38" s="169"/>
      <c r="H38" s="161" t="str">
        <f>IF(C38&gt;0,F38*G38,IF(D38&gt;0,E38*G38,""))</f>
        <v/>
      </c>
      <c r="I38" s="162">
        <f>IF(C38&gt;0,C38*H38,IF(D38&gt;0,-D38*L37,0))</f>
        <v>0</v>
      </c>
      <c r="J38" s="162">
        <f>J37+I38</f>
        <v>0</v>
      </c>
      <c r="K38" s="163">
        <f t="shared" ref="K38:K47" si="24">C38+K37-D38</f>
        <v>0</v>
      </c>
      <c r="L38" s="162">
        <f t="shared" si="19"/>
        <v>0</v>
      </c>
      <c r="M38" s="159"/>
      <c r="N38" s="162" t="str">
        <f t="shared" si="20"/>
        <v/>
      </c>
      <c r="O38" s="162" t="str">
        <f t="shared" si="21"/>
        <v/>
      </c>
      <c r="P38" s="177" t="str">
        <f>IF(D38&gt;0,N38+O38,"")</f>
        <v/>
      </c>
    </row>
    <row r="39" spans="1:21" x14ac:dyDescent="0.3">
      <c r="A39" s="164"/>
      <c r="B39" s="165"/>
      <c r="C39" s="166"/>
      <c r="D39" s="167"/>
      <c r="E39" s="168"/>
      <c r="F39" s="168"/>
      <c r="G39" s="169"/>
      <c r="H39" s="161" t="str">
        <f t="shared" ref="H39:H46" si="25">IF(C39&gt;0,F39*G39,IF(D39&gt;0,E39*G39,""))</f>
        <v/>
      </c>
      <c r="I39" s="162">
        <f t="shared" si="23"/>
        <v>0</v>
      </c>
      <c r="J39" s="162">
        <f t="shared" ref="J39:J47" si="26">J38+I39</f>
        <v>0</v>
      </c>
      <c r="K39" s="163">
        <f t="shared" si="24"/>
        <v>0</v>
      </c>
      <c r="L39" s="162">
        <f t="shared" si="19"/>
        <v>0</v>
      </c>
      <c r="M39" s="159"/>
      <c r="N39" s="162" t="str">
        <f t="shared" ref="N39:N46" si="27">IF(D39&gt;0,H39*D39,"")</f>
        <v/>
      </c>
      <c r="O39" s="162" t="str">
        <f t="shared" ref="O39:O47" si="28">IF(D39&gt;0,I39,"")</f>
        <v/>
      </c>
      <c r="P39" s="177" t="str">
        <f t="shared" ref="P39:P47" si="29">IF(D39&gt;0,N39+O39,"")</f>
        <v/>
      </c>
    </row>
    <row r="40" spans="1:21" x14ac:dyDescent="0.3">
      <c r="A40" s="164"/>
      <c r="B40" s="165"/>
      <c r="C40" s="166"/>
      <c r="D40" s="167"/>
      <c r="E40" s="168"/>
      <c r="F40" s="168"/>
      <c r="G40" s="169"/>
      <c r="H40" s="161" t="str">
        <f t="shared" si="25"/>
        <v/>
      </c>
      <c r="I40" s="162">
        <f t="shared" si="23"/>
        <v>0</v>
      </c>
      <c r="J40" s="162">
        <f t="shared" si="26"/>
        <v>0</v>
      </c>
      <c r="K40" s="163">
        <f t="shared" si="24"/>
        <v>0</v>
      </c>
      <c r="L40" s="162">
        <f t="shared" si="19"/>
        <v>0</v>
      </c>
      <c r="M40" s="159"/>
      <c r="N40" s="162" t="str">
        <f t="shared" si="27"/>
        <v/>
      </c>
      <c r="O40" s="162" t="str">
        <f t="shared" si="28"/>
        <v/>
      </c>
      <c r="P40" s="177" t="str">
        <f t="shared" si="29"/>
        <v/>
      </c>
    </row>
    <row r="41" spans="1:21" x14ac:dyDescent="0.3">
      <c r="A41" s="164"/>
      <c r="B41" s="188"/>
      <c r="C41" s="166"/>
      <c r="D41" s="166"/>
      <c r="E41" s="168"/>
      <c r="F41" s="168"/>
      <c r="G41" s="169"/>
      <c r="H41" s="161" t="str">
        <f t="shared" si="25"/>
        <v/>
      </c>
      <c r="I41" s="162">
        <f t="shared" si="23"/>
        <v>0</v>
      </c>
      <c r="J41" s="162">
        <f t="shared" si="26"/>
        <v>0</v>
      </c>
      <c r="K41" s="163">
        <f t="shared" si="24"/>
        <v>0</v>
      </c>
      <c r="L41" s="162">
        <f t="shared" si="19"/>
        <v>0</v>
      </c>
      <c r="M41" s="159"/>
      <c r="N41" s="162" t="str">
        <f t="shared" si="27"/>
        <v/>
      </c>
      <c r="O41" s="162" t="str">
        <f t="shared" si="28"/>
        <v/>
      </c>
      <c r="P41" s="177" t="str">
        <f t="shared" si="29"/>
        <v/>
      </c>
    </row>
    <row r="42" spans="1:21" x14ac:dyDescent="0.3">
      <c r="A42" s="164"/>
      <c r="B42" s="165"/>
      <c r="C42" s="166"/>
      <c r="D42" s="167"/>
      <c r="E42" s="168"/>
      <c r="F42" s="168"/>
      <c r="G42" s="169"/>
      <c r="H42" s="161" t="str">
        <f t="shared" si="25"/>
        <v/>
      </c>
      <c r="I42" s="162">
        <f t="shared" si="23"/>
        <v>0</v>
      </c>
      <c r="J42" s="162">
        <f t="shared" si="26"/>
        <v>0</v>
      </c>
      <c r="K42" s="163">
        <f t="shared" si="24"/>
        <v>0</v>
      </c>
      <c r="L42" s="162">
        <f t="shared" si="19"/>
        <v>0</v>
      </c>
      <c r="M42" s="159"/>
      <c r="N42" s="162" t="str">
        <f t="shared" si="27"/>
        <v/>
      </c>
      <c r="O42" s="162" t="str">
        <f t="shared" si="28"/>
        <v/>
      </c>
      <c r="P42" s="177" t="str">
        <f t="shared" si="29"/>
        <v/>
      </c>
    </row>
    <row r="43" spans="1:21" x14ac:dyDescent="0.3">
      <c r="A43" s="164"/>
      <c r="B43" s="188"/>
      <c r="C43" s="166"/>
      <c r="D43" s="166"/>
      <c r="E43" s="168"/>
      <c r="F43" s="168"/>
      <c r="G43" s="169"/>
      <c r="H43" s="161" t="str">
        <f t="shared" si="25"/>
        <v/>
      </c>
      <c r="I43" s="162">
        <f t="shared" si="23"/>
        <v>0</v>
      </c>
      <c r="J43" s="162">
        <f t="shared" si="26"/>
        <v>0</v>
      </c>
      <c r="K43" s="163">
        <f t="shared" si="24"/>
        <v>0</v>
      </c>
      <c r="L43" s="162">
        <f t="shared" si="19"/>
        <v>0</v>
      </c>
      <c r="M43" s="159"/>
      <c r="N43" s="162" t="str">
        <f t="shared" si="27"/>
        <v/>
      </c>
      <c r="O43" s="162" t="str">
        <f t="shared" si="28"/>
        <v/>
      </c>
      <c r="P43" s="177" t="str">
        <f t="shared" si="29"/>
        <v/>
      </c>
    </row>
    <row r="44" spans="1:21" x14ac:dyDescent="0.3">
      <c r="A44" s="164"/>
      <c r="B44" s="165"/>
      <c r="C44" s="166"/>
      <c r="D44" s="167"/>
      <c r="E44" s="168"/>
      <c r="F44" s="168"/>
      <c r="G44" s="169"/>
      <c r="H44" s="161" t="str">
        <f t="shared" si="25"/>
        <v/>
      </c>
      <c r="I44" s="162">
        <f t="shared" si="23"/>
        <v>0</v>
      </c>
      <c r="J44" s="162">
        <f t="shared" si="26"/>
        <v>0</v>
      </c>
      <c r="K44" s="163">
        <f t="shared" si="24"/>
        <v>0</v>
      </c>
      <c r="L44" s="162">
        <f t="shared" si="19"/>
        <v>0</v>
      </c>
      <c r="M44" s="159"/>
      <c r="N44" s="162" t="str">
        <f>IF(D44&gt;0,H44*D44,"")</f>
        <v/>
      </c>
      <c r="O44" s="162" t="str">
        <f t="shared" si="28"/>
        <v/>
      </c>
      <c r="P44" s="177" t="str">
        <f t="shared" si="29"/>
        <v/>
      </c>
    </row>
    <row r="45" spans="1:21" x14ac:dyDescent="0.3">
      <c r="A45" s="178"/>
      <c r="B45" s="182"/>
      <c r="C45" s="179"/>
      <c r="D45" s="183"/>
      <c r="E45" s="180"/>
      <c r="F45" s="180"/>
      <c r="G45" s="181"/>
      <c r="H45" s="161" t="str">
        <f t="shared" si="25"/>
        <v/>
      </c>
      <c r="I45" s="162">
        <f t="shared" si="23"/>
        <v>0</v>
      </c>
      <c r="J45" s="162">
        <f t="shared" si="26"/>
        <v>0</v>
      </c>
      <c r="K45" s="163">
        <f t="shared" si="24"/>
        <v>0</v>
      </c>
      <c r="L45" s="162">
        <f t="shared" si="19"/>
        <v>0</v>
      </c>
      <c r="M45" s="159"/>
      <c r="N45" s="162" t="str">
        <f t="shared" si="27"/>
        <v/>
      </c>
      <c r="O45" s="162" t="str">
        <f t="shared" si="28"/>
        <v/>
      </c>
      <c r="P45" s="177" t="str">
        <f t="shared" si="29"/>
        <v/>
      </c>
    </row>
    <row r="46" spans="1:21" x14ac:dyDescent="0.3">
      <c r="A46" s="178"/>
      <c r="B46" s="182"/>
      <c r="C46" s="179"/>
      <c r="D46" s="183"/>
      <c r="E46" s="180"/>
      <c r="F46" s="180"/>
      <c r="G46" s="181"/>
      <c r="H46" s="161" t="str">
        <f t="shared" si="25"/>
        <v/>
      </c>
      <c r="I46" s="162">
        <f t="shared" si="23"/>
        <v>0</v>
      </c>
      <c r="J46" s="162">
        <f t="shared" si="26"/>
        <v>0</v>
      </c>
      <c r="K46" s="163">
        <f t="shared" si="24"/>
        <v>0</v>
      </c>
      <c r="L46" s="162">
        <f t="shared" si="19"/>
        <v>0</v>
      </c>
      <c r="M46" s="159"/>
      <c r="N46" s="162" t="str">
        <f t="shared" si="27"/>
        <v/>
      </c>
      <c r="O46" s="162" t="str">
        <f t="shared" si="28"/>
        <v/>
      </c>
      <c r="P46" s="177" t="str">
        <f t="shared" si="29"/>
        <v/>
      </c>
    </row>
    <row r="47" spans="1:21" x14ac:dyDescent="0.3">
      <c r="A47" s="178"/>
      <c r="B47" s="182"/>
      <c r="C47" s="179"/>
      <c r="D47" s="183"/>
      <c r="E47" s="180"/>
      <c r="F47" s="180"/>
      <c r="G47" s="181"/>
      <c r="H47" s="161" t="str">
        <f>IF(C47&gt;0,F47*G47,IF(D47&gt;0,E47*G47,""))</f>
        <v/>
      </c>
      <c r="I47" s="162">
        <f>IF(C47&gt;0,C47*H47,IF(D47&gt;0,-D47*L46,0))</f>
        <v>0</v>
      </c>
      <c r="J47" s="162">
        <f t="shared" si="26"/>
        <v>0</v>
      </c>
      <c r="K47" s="163">
        <f t="shared" si="24"/>
        <v>0</v>
      </c>
      <c r="L47" s="162">
        <f>IF(K47&gt;0,J47/K47,0)</f>
        <v>0</v>
      </c>
      <c r="M47" s="159"/>
      <c r="N47" s="162" t="str">
        <f>IF(D47&gt;0,H47*D47,"")</f>
        <v/>
      </c>
      <c r="O47" s="162" t="str">
        <f t="shared" si="28"/>
        <v/>
      </c>
      <c r="P47" s="177" t="str">
        <f t="shared" si="29"/>
        <v/>
      </c>
    </row>
    <row r="48" spans="1:21" ht="6.75" customHeight="1" x14ac:dyDescent="0.3">
      <c r="A48" s="11"/>
      <c r="B48" s="12"/>
      <c r="C48" s="19"/>
      <c r="D48" s="19"/>
      <c r="E48" s="20"/>
      <c r="F48" s="21"/>
      <c r="G48" s="13"/>
      <c r="H48" s="68"/>
      <c r="I48" s="69"/>
      <c r="J48" s="69"/>
      <c r="K48" s="70"/>
      <c r="L48" s="69"/>
      <c r="M48" s="159"/>
      <c r="N48" s="69"/>
      <c r="O48" s="69"/>
      <c r="P48" s="84"/>
    </row>
    <row r="49" spans="1:31" x14ac:dyDescent="0.3">
      <c r="A49" s="11"/>
      <c r="B49" s="12"/>
      <c r="C49" s="19"/>
      <c r="D49" s="19"/>
      <c r="E49" s="20"/>
      <c r="F49" s="21"/>
      <c r="G49" s="13"/>
      <c r="H49" s="13"/>
      <c r="I49" s="13"/>
      <c r="J49" s="13"/>
      <c r="K49" s="18"/>
      <c r="L49" s="13"/>
      <c r="M49" s="159"/>
      <c r="N49" s="30" t="s">
        <v>188</v>
      </c>
      <c r="O49" s="31"/>
      <c r="P49" s="32"/>
    </row>
    <row r="50" spans="1:31" s="4" customFormat="1" x14ac:dyDescent="0.3">
      <c r="A50" s="11"/>
      <c r="B50" s="12"/>
      <c r="C50" s="19"/>
      <c r="D50" s="19"/>
      <c r="E50" s="20"/>
      <c r="F50" s="21"/>
      <c r="G50" s="22"/>
      <c r="H50" s="23"/>
      <c r="I50" s="22"/>
      <c r="J50" s="22"/>
      <c r="K50" s="19"/>
      <c r="L50" s="22"/>
      <c r="M50" s="12"/>
      <c r="N50" s="57" t="s">
        <v>185</v>
      </c>
      <c r="O50" s="58" t="s">
        <v>186</v>
      </c>
      <c r="P50" s="59" t="s">
        <v>20</v>
      </c>
    </row>
    <row r="51" spans="1:31" s="4" customFormat="1" x14ac:dyDescent="0.3">
      <c r="A51" s="81">
        <v>41615</v>
      </c>
      <c r="B51" s="216" t="s">
        <v>187</v>
      </c>
      <c r="C51" s="80"/>
      <c r="D51" s="80"/>
      <c r="E51" s="82"/>
      <c r="F51" s="83"/>
      <c r="G51" s="23"/>
      <c r="H51" s="23"/>
      <c r="I51" s="25"/>
      <c r="J51" s="23">
        <f>ROUND(J47*5.4512/9.7545,2)</f>
        <v>0</v>
      </c>
      <c r="K51" s="80">
        <f>K47</f>
        <v>0</v>
      </c>
      <c r="L51" s="14">
        <f>IF(K51&gt;0,J51/K51,0)</f>
        <v>0</v>
      </c>
      <c r="M51" s="12"/>
      <c r="N51" s="33">
        <f>K51</f>
        <v>0</v>
      </c>
      <c r="O51" s="34">
        <f>L47-L51</f>
        <v>0</v>
      </c>
      <c r="P51" s="35">
        <f>J47-J51</f>
        <v>0</v>
      </c>
    </row>
    <row r="52" spans="1:31" s="4" customFormat="1" ht="15" thickBot="1" x14ac:dyDescent="0.35">
      <c r="A52" s="11"/>
      <c r="B52" s="24" t="s">
        <v>189</v>
      </c>
      <c r="C52" s="19"/>
      <c r="D52" s="19"/>
      <c r="E52" s="20"/>
      <c r="F52" s="21"/>
      <c r="G52" s="22"/>
      <c r="H52" s="23"/>
      <c r="I52" s="22"/>
      <c r="J52" s="22"/>
      <c r="K52" s="19"/>
      <c r="L52" s="22"/>
      <c r="M52" s="12"/>
      <c r="N52" s="25"/>
      <c r="O52" s="12"/>
      <c r="P52" s="26"/>
      <c r="R52" s="74" t="s">
        <v>26</v>
      </c>
      <c r="S52" s="74"/>
      <c r="T52" s="74"/>
      <c r="W52" s="74" t="s">
        <v>146</v>
      </c>
      <c r="X52" s="74"/>
      <c r="Y52" s="74"/>
      <c r="AA52"/>
      <c r="AB52" s="74" t="s">
        <v>147</v>
      </c>
      <c r="AC52" s="74"/>
      <c r="AD52" s="74"/>
    </row>
    <row r="53" spans="1:31" s="4" customFormat="1" ht="15.6" x14ac:dyDescent="0.3">
      <c r="A53" s="157" t="s">
        <v>37</v>
      </c>
      <c r="B53" s="41"/>
      <c r="C53" s="41"/>
      <c r="D53" s="41"/>
      <c r="E53" s="41" t="s">
        <v>0</v>
      </c>
      <c r="F53" s="41" t="s">
        <v>0</v>
      </c>
      <c r="G53" s="41" t="s">
        <v>181</v>
      </c>
      <c r="H53" s="41" t="s">
        <v>183</v>
      </c>
      <c r="I53" s="41" t="s">
        <v>183</v>
      </c>
      <c r="J53" s="41" t="s">
        <v>183</v>
      </c>
      <c r="K53" s="41"/>
      <c r="L53" s="42" t="s">
        <v>183</v>
      </c>
      <c r="M53" s="12"/>
      <c r="N53" s="189" t="s">
        <v>164</v>
      </c>
      <c r="O53" s="190"/>
      <c r="P53" s="191"/>
      <c r="R53" s="74" t="s">
        <v>27</v>
      </c>
      <c r="S53" s="74" t="s">
        <v>28</v>
      </c>
      <c r="T53" s="4" t="s">
        <v>33</v>
      </c>
      <c r="U53" s="74" t="s">
        <v>31</v>
      </c>
      <c r="W53" s="74" t="s">
        <v>27</v>
      </c>
      <c r="X53" s="74" t="s">
        <v>28</v>
      </c>
      <c r="Y53" s="4" t="s">
        <v>33</v>
      </c>
      <c r="Z53" s="74" t="s">
        <v>31</v>
      </c>
      <c r="AA53"/>
      <c r="AB53" s="74" t="s">
        <v>27</v>
      </c>
      <c r="AC53" s="74" t="s">
        <v>28</v>
      </c>
      <c r="AD53" s="4" t="s">
        <v>33</v>
      </c>
      <c r="AE53" s="74" t="s">
        <v>31</v>
      </c>
    </row>
    <row r="54" spans="1:31" s="4" customFormat="1" ht="31.2" thickBot="1" x14ac:dyDescent="0.35">
      <c r="A54" s="36" t="s">
        <v>2</v>
      </c>
      <c r="B54" s="37" t="s">
        <v>163</v>
      </c>
      <c r="C54" s="38" t="s">
        <v>19</v>
      </c>
      <c r="D54" s="38" t="s">
        <v>11</v>
      </c>
      <c r="E54" s="37" t="s">
        <v>7</v>
      </c>
      <c r="F54" s="37" t="s">
        <v>13</v>
      </c>
      <c r="G54" s="39" t="s">
        <v>182</v>
      </c>
      <c r="H54" s="39" t="s">
        <v>4</v>
      </c>
      <c r="I54" s="39" t="s">
        <v>20</v>
      </c>
      <c r="J54" s="39" t="s">
        <v>3</v>
      </c>
      <c r="K54" s="39" t="s">
        <v>5</v>
      </c>
      <c r="L54" s="40" t="s">
        <v>6</v>
      </c>
      <c r="M54" s="12"/>
      <c r="N54" s="192" t="s">
        <v>29</v>
      </c>
      <c r="O54" s="193" t="s">
        <v>30</v>
      </c>
      <c r="P54" s="194" t="s">
        <v>35</v>
      </c>
      <c r="R54" s="75">
        <v>41274</v>
      </c>
      <c r="S54" s="75">
        <v>41640</v>
      </c>
      <c r="T54" s="4" t="s">
        <v>34</v>
      </c>
      <c r="U54" s="76" t="s">
        <v>32</v>
      </c>
      <c r="W54" s="75">
        <v>41639</v>
      </c>
      <c r="X54" s="75">
        <v>42005</v>
      </c>
      <c r="Y54" s="4" t="s">
        <v>34</v>
      </c>
      <c r="Z54" s="76" t="s">
        <v>32</v>
      </c>
      <c r="AA54"/>
      <c r="AB54" s="75">
        <v>42004</v>
      </c>
      <c r="AC54" s="75">
        <v>42370</v>
      </c>
      <c r="AD54" s="4" t="s">
        <v>34</v>
      </c>
      <c r="AE54" s="76" t="s">
        <v>32</v>
      </c>
    </row>
    <row r="55" spans="1:31" x14ac:dyDescent="0.3">
      <c r="A55" s="164"/>
      <c r="B55" s="165"/>
      <c r="C55" s="166"/>
      <c r="D55" s="167"/>
      <c r="E55" s="168"/>
      <c r="F55" s="168"/>
      <c r="G55" s="169"/>
      <c r="H55" s="161" t="str">
        <f>IF(C55&gt;0,F55*G55,IF(D55&gt;0,E55*G55,""))</f>
        <v/>
      </c>
      <c r="I55" s="162">
        <f>IF(C55&gt;0,C55*H55,IF(D55&gt;0,-D55*L51,0))</f>
        <v>0</v>
      </c>
      <c r="J55" s="162">
        <f>J51+I55</f>
        <v>0</v>
      </c>
      <c r="K55" s="163">
        <f>C55+K51-D55</f>
        <v>0</v>
      </c>
      <c r="L55" s="162">
        <f>IF(K55&gt;0,J55/K55,0)</f>
        <v>0</v>
      </c>
      <c r="M55" s="159"/>
      <c r="N55" s="162" t="str">
        <f>IF(D55&gt;0,H55*D55,"")</f>
        <v/>
      </c>
      <c r="O55" s="162" t="str">
        <f>IF(D55&gt;0,I55,"")</f>
        <v/>
      </c>
      <c r="P55" s="177" t="str">
        <f>IF(D55&gt;0,N55+O55,"")</f>
        <v/>
      </c>
      <c r="R55">
        <f>IF($A55&gt;$R$54,1,0)</f>
        <v>0</v>
      </c>
      <c r="S55">
        <f>IF($A55&lt;$S$54,1,0)</f>
        <v>1</v>
      </c>
      <c r="T55">
        <f>IF(D55&gt;0,1,0)</f>
        <v>0</v>
      </c>
      <c r="U55" s="77" t="str">
        <f>IF(SUM(R55:T55)=3,3,"")</f>
        <v/>
      </c>
      <c r="W55">
        <f>IF(A55&gt;$W$54,1,0)</f>
        <v>0</v>
      </c>
      <c r="X55">
        <f>IF(A55&lt;$X$54,1,0)</f>
        <v>1</v>
      </c>
      <c r="Y55">
        <f>IF(D55&gt;0,1,0)</f>
        <v>0</v>
      </c>
      <c r="Z55" s="77" t="str">
        <f>IF(SUM(W55:Y55)=3,3,"")</f>
        <v/>
      </c>
      <c r="AB55">
        <f>IF(A55&gt;$AB$54,1,0)</f>
        <v>0</v>
      </c>
      <c r="AC55">
        <f>IF(A55&lt;$AC$54,1,0)</f>
        <v>1</v>
      </c>
      <c r="AD55">
        <f>IF(D55&gt;0,1,0)</f>
        <v>0</v>
      </c>
      <c r="AE55" s="77" t="str">
        <f>IF(SUM(AB55:AD55)=3,3,"")</f>
        <v/>
      </c>
    </row>
    <row r="56" spans="1:31" x14ac:dyDescent="0.3">
      <c r="A56" s="164"/>
      <c r="B56" s="165"/>
      <c r="C56" s="166"/>
      <c r="D56" s="167"/>
      <c r="E56" s="168"/>
      <c r="F56" s="168"/>
      <c r="G56" s="169"/>
      <c r="H56" s="161" t="str">
        <f t="shared" ref="H56" si="30">IF(C56&gt;0,F56*G56,IF(D56&gt;0,E56*G56,""))</f>
        <v/>
      </c>
      <c r="I56" s="162">
        <f t="shared" ref="I56:I61" si="31">IF(C56&gt;0,C56*H56,IF(D56&gt;0,-D56*L55,0))</f>
        <v>0</v>
      </c>
      <c r="J56" s="162">
        <f t="shared" ref="J56:J58" si="32">J55+I56</f>
        <v>0</v>
      </c>
      <c r="K56" s="163">
        <f>C56+K55-D56</f>
        <v>0</v>
      </c>
      <c r="L56" s="162">
        <f t="shared" ref="L56:L73" si="33">IF(K56&gt;0,J56/K56,0)</f>
        <v>0</v>
      </c>
      <c r="M56" s="159"/>
      <c r="N56" s="162" t="str">
        <f t="shared" ref="N56:N73" si="34">IF(D56&gt;0,H56*D56,"")</f>
        <v/>
      </c>
      <c r="O56" s="162" t="str">
        <f t="shared" ref="O56:O73" si="35">IF(D56&gt;0,I56,"")</f>
        <v/>
      </c>
      <c r="P56" s="177" t="str">
        <f t="shared" ref="P56:P73" si="36">IF(D56&gt;0,N56+O56,"")</f>
        <v/>
      </c>
      <c r="R56" s="158">
        <f t="shared" ref="R56:R74" si="37">IF($A56&gt;$R$54,1,0)</f>
        <v>0</v>
      </c>
      <c r="S56" s="158">
        <f t="shared" ref="S56:S74" si="38">IF($A56&lt;$S$54,1,0)</f>
        <v>1</v>
      </c>
      <c r="T56" s="158">
        <f t="shared" ref="T56:T74" si="39">IF(D56&gt;0,1,0)</f>
        <v>0</v>
      </c>
      <c r="U56" s="176" t="str">
        <f t="shared" ref="U56:U74" si="40">IF(SUM(R56:T56)=3,3,"")</f>
        <v/>
      </c>
      <c r="W56" s="158">
        <f t="shared" ref="W56:W74" si="41">IF(A56&gt;$W$54,1,0)</f>
        <v>0</v>
      </c>
      <c r="X56" s="158">
        <f t="shared" ref="X56:X74" si="42">IF(A56&lt;$X$54,1,0)</f>
        <v>1</v>
      </c>
      <c r="Y56" s="158">
        <f t="shared" ref="Y56:Y74" si="43">IF(D56&gt;0,1,0)</f>
        <v>0</v>
      </c>
      <c r="Z56" s="176" t="str">
        <f t="shared" ref="Z56:Z74" si="44">IF(SUM(W56:Y56)=3,3,"")</f>
        <v/>
      </c>
      <c r="AB56" s="158">
        <f t="shared" ref="AB56:AB74" si="45">IF(A56&gt;$AB$54,1,0)</f>
        <v>0</v>
      </c>
      <c r="AC56" s="158">
        <f t="shared" ref="AC56:AC74" si="46">IF(A56&lt;$AC$54,1,0)</f>
        <v>1</v>
      </c>
      <c r="AD56" s="158">
        <f t="shared" ref="AD56:AD74" si="47">IF(D56&gt;0,1,0)</f>
        <v>0</v>
      </c>
      <c r="AE56" s="176" t="str">
        <f t="shared" ref="AE56:AE74" si="48">IF(SUM(AB56:AD56)=3,3,"")</f>
        <v/>
      </c>
    </row>
    <row r="57" spans="1:31" x14ac:dyDescent="0.3">
      <c r="A57" s="164"/>
      <c r="B57" s="165"/>
      <c r="C57" s="166"/>
      <c r="D57" s="167"/>
      <c r="E57" s="168"/>
      <c r="F57" s="168"/>
      <c r="G57" s="169"/>
      <c r="H57" s="161" t="str">
        <f t="shared" ref="H57:H60" si="49">IF(C57&gt;0,F57*G57,IF(D57&gt;0,E57*G57,""))</f>
        <v/>
      </c>
      <c r="I57" s="162">
        <f t="shared" si="31"/>
        <v>0</v>
      </c>
      <c r="J57" s="162">
        <f t="shared" si="32"/>
        <v>0</v>
      </c>
      <c r="K57" s="163">
        <f>C57+K56-D57</f>
        <v>0</v>
      </c>
      <c r="L57" s="162">
        <f t="shared" si="33"/>
        <v>0</v>
      </c>
      <c r="M57" s="159"/>
      <c r="N57" s="162" t="str">
        <f t="shared" si="34"/>
        <v/>
      </c>
      <c r="O57" s="162" t="str">
        <f t="shared" si="35"/>
        <v/>
      </c>
      <c r="P57" s="177" t="str">
        <f t="shared" si="36"/>
        <v/>
      </c>
      <c r="R57" s="158">
        <f t="shared" si="37"/>
        <v>0</v>
      </c>
      <c r="S57" s="158">
        <f t="shared" si="38"/>
        <v>1</v>
      </c>
      <c r="T57" s="158">
        <f t="shared" si="39"/>
        <v>0</v>
      </c>
      <c r="U57" s="176" t="str">
        <f t="shared" si="40"/>
        <v/>
      </c>
      <c r="W57" s="158">
        <f t="shared" si="41"/>
        <v>0</v>
      </c>
      <c r="X57" s="158">
        <f t="shared" si="42"/>
        <v>1</v>
      </c>
      <c r="Y57" s="158">
        <f t="shared" si="43"/>
        <v>0</v>
      </c>
      <c r="Z57" s="176" t="str">
        <f t="shared" si="44"/>
        <v/>
      </c>
      <c r="AB57" s="158">
        <f t="shared" si="45"/>
        <v>0</v>
      </c>
      <c r="AC57" s="158">
        <f t="shared" si="46"/>
        <v>1</v>
      </c>
      <c r="AD57" s="158">
        <f t="shared" si="47"/>
        <v>0</v>
      </c>
      <c r="AE57" s="176" t="str">
        <f t="shared" si="48"/>
        <v/>
      </c>
    </row>
    <row r="58" spans="1:31" x14ac:dyDescent="0.3">
      <c r="A58" s="164"/>
      <c r="B58" s="165"/>
      <c r="C58" s="166"/>
      <c r="D58" s="167"/>
      <c r="E58" s="168"/>
      <c r="F58" s="168"/>
      <c r="G58" s="169"/>
      <c r="H58" s="161" t="str">
        <f t="shared" si="49"/>
        <v/>
      </c>
      <c r="I58" s="162">
        <f t="shared" si="31"/>
        <v>0</v>
      </c>
      <c r="J58" s="162">
        <f t="shared" si="32"/>
        <v>0</v>
      </c>
      <c r="K58" s="163">
        <f t="shared" ref="K58:K60" si="50">C58+K57-D58</f>
        <v>0</v>
      </c>
      <c r="L58" s="162">
        <f t="shared" si="33"/>
        <v>0</v>
      </c>
      <c r="M58" s="159"/>
      <c r="N58" s="162" t="str">
        <f t="shared" si="34"/>
        <v/>
      </c>
      <c r="O58" s="162" t="str">
        <f t="shared" si="35"/>
        <v/>
      </c>
      <c r="P58" s="177" t="str">
        <f t="shared" si="36"/>
        <v/>
      </c>
      <c r="R58" s="158">
        <f t="shared" si="37"/>
        <v>0</v>
      </c>
      <c r="S58" s="158">
        <f t="shared" si="38"/>
        <v>1</v>
      </c>
      <c r="T58" s="158">
        <f t="shared" si="39"/>
        <v>0</v>
      </c>
      <c r="U58" s="176" t="str">
        <f t="shared" si="40"/>
        <v/>
      </c>
      <c r="W58" s="158">
        <f t="shared" si="41"/>
        <v>0</v>
      </c>
      <c r="X58" s="158">
        <f t="shared" si="42"/>
        <v>1</v>
      </c>
      <c r="Y58" s="158">
        <f t="shared" si="43"/>
        <v>0</v>
      </c>
      <c r="Z58" s="176" t="str">
        <f t="shared" si="44"/>
        <v/>
      </c>
      <c r="AB58" s="158">
        <f t="shared" si="45"/>
        <v>0</v>
      </c>
      <c r="AC58" s="158">
        <f t="shared" si="46"/>
        <v>1</v>
      </c>
      <c r="AD58" s="158">
        <f t="shared" si="47"/>
        <v>0</v>
      </c>
      <c r="AE58" s="176" t="str">
        <f t="shared" si="48"/>
        <v/>
      </c>
    </row>
    <row r="59" spans="1:31" x14ac:dyDescent="0.3">
      <c r="A59" s="164"/>
      <c r="B59" s="165"/>
      <c r="C59" s="166"/>
      <c r="D59" s="167"/>
      <c r="E59" s="168"/>
      <c r="F59" s="168"/>
      <c r="G59" s="169"/>
      <c r="H59" s="161" t="str">
        <f t="shared" si="49"/>
        <v/>
      </c>
      <c r="I59" s="162">
        <f>IF(C59&gt;0,C59*H59,IF(D59&gt;0,-D59*L58,0))</f>
        <v>0</v>
      </c>
      <c r="J59" s="162">
        <f>J58+I59</f>
        <v>0</v>
      </c>
      <c r="K59" s="163">
        <f t="shared" si="50"/>
        <v>0</v>
      </c>
      <c r="L59" s="162">
        <f t="shared" si="33"/>
        <v>0</v>
      </c>
      <c r="M59" s="159"/>
      <c r="N59" s="162" t="str">
        <f>IF(D59&gt;0,H59*D59,"")</f>
        <v/>
      </c>
      <c r="O59" s="162" t="str">
        <f>IF(D59&gt;0,I59,"")</f>
        <v/>
      </c>
      <c r="P59" s="177" t="str">
        <f t="shared" si="36"/>
        <v/>
      </c>
      <c r="R59" s="158">
        <f t="shared" si="37"/>
        <v>0</v>
      </c>
      <c r="S59" s="158">
        <f t="shared" si="38"/>
        <v>1</v>
      </c>
      <c r="T59" s="158">
        <f t="shared" si="39"/>
        <v>0</v>
      </c>
      <c r="U59" s="176" t="str">
        <f t="shared" si="40"/>
        <v/>
      </c>
      <c r="W59" s="158">
        <f t="shared" si="41"/>
        <v>0</v>
      </c>
      <c r="X59" s="158">
        <f t="shared" si="42"/>
        <v>1</v>
      </c>
      <c r="Y59" s="158">
        <f t="shared" si="43"/>
        <v>0</v>
      </c>
      <c r="Z59" s="176" t="str">
        <f t="shared" si="44"/>
        <v/>
      </c>
      <c r="AB59" s="158">
        <f t="shared" si="45"/>
        <v>0</v>
      </c>
      <c r="AC59" s="158">
        <f t="shared" si="46"/>
        <v>1</v>
      </c>
      <c r="AD59" s="158">
        <f t="shared" si="47"/>
        <v>0</v>
      </c>
      <c r="AE59" s="176" t="str">
        <f t="shared" si="48"/>
        <v/>
      </c>
    </row>
    <row r="60" spans="1:31" x14ac:dyDescent="0.3">
      <c r="A60" s="164"/>
      <c r="B60" s="165"/>
      <c r="C60" s="166"/>
      <c r="D60" s="167"/>
      <c r="E60" s="168"/>
      <c r="F60" s="168"/>
      <c r="G60" s="169"/>
      <c r="H60" s="161" t="str">
        <f t="shared" si="49"/>
        <v/>
      </c>
      <c r="I60" s="162">
        <f t="shared" si="31"/>
        <v>0</v>
      </c>
      <c r="J60" s="162">
        <f>J59+I60</f>
        <v>0</v>
      </c>
      <c r="K60" s="163">
        <f t="shared" si="50"/>
        <v>0</v>
      </c>
      <c r="L60" s="162">
        <f>IF(K60&gt;0,J60/K60,0)</f>
        <v>0</v>
      </c>
      <c r="M60" s="159"/>
      <c r="N60" s="162" t="str">
        <f t="shared" si="34"/>
        <v/>
      </c>
      <c r="O60" s="162" t="str">
        <f t="shared" si="35"/>
        <v/>
      </c>
      <c r="P60" s="177" t="str">
        <f t="shared" si="36"/>
        <v/>
      </c>
      <c r="R60" s="158">
        <f t="shared" si="37"/>
        <v>0</v>
      </c>
      <c r="S60" s="158">
        <f t="shared" si="38"/>
        <v>1</v>
      </c>
      <c r="T60" s="158">
        <f t="shared" si="39"/>
        <v>0</v>
      </c>
      <c r="U60" s="176" t="str">
        <f t="shared" si="40"/>
        <v/>
      </c>
      <c r="W60" s="158">
        <f t="shared" si="41"/>
        <v>0</v>
      </c>
      <c r="X60" s="158">
        <f t="shared" si="42"/>
        <v>1</v>
      </c>
      <c r="Y60" s="158">
        <f t="shared" si="43"/>
        <v>0</v>
      </c>
      <c r="Z60" s="176" t="str">
        <f t="shared" si="44"/>
        <v/>
      </c>
      <c r="AB60" s="158">
        <f t="shared" si="45"/>
        <v>0</v>
      </c>
      <c r="AC60" s="158">
        <f t="shared" si="46"/>
        <v>1</v>
      </c>
      <c r="AD60" s="158">
        <f t="shared" si="47"/>
        <v>0</v>
      </c>
      <c r="AE60" s="176" t="str">
        <f t="shared" si="48"/>
        <v/>
      </c>
    </row>
    <row r="61" spans="1:31" x14ac:dyDescent="0.3">
      <c r="A61" s="164"/>
      <c r="B61" s="165"/>
      <c r="C61" s="166"/>
      <c r="D61" s="167"/>
      <c r="E61" s="168"/>
      <c r="F61" s="168"/>
      <c r="G61" s="169"/>
      <c r="H61" s="161" t="str">
        <f>IF(C61&gt;0,F61*G61,IF(D61&gt;0,E61*G61,""))</f>
        <v/>
      </c>
      <c r="I61" s="162">
        <f t="shared" si="31"/>
        <v>0</v>
      </c>
      <c r="J61" s="162">
        <f>J60+I61</f>
        <v>0</v>
      </c>
      <c r="K61" s="163">
        <f>C61+K60-D61</f>
        <v>0</v>
      </c>
      <c r="L61" s="162">
        <f t="shared" si="33"/>
        <v>0</v>
      </c>
      <c r="M61" s="159"/>
      <c r="N61" s="162" t="str">
        <f t="shared" si="34"/>
        <v/>
      </c>
      <c r="O61" s="162" t="str">
        <f t="shared" si="35"/>
        <v/>
      </c>
      <c r="P61" s="177" t="str">
        <f t="shared" si="36"/>
        <v/>
      </c>
      <c r="R61" s="158">
        <f t="shared" si="37"/>
        <v>0</v>
      </c>
      <c r="S61" s="158">
        <f t="shared" si="38"/>
        <v>1</v>
      </c>
      <c r="T61" s="158">
        <f t="shared" si="39"/>
        <v>0</v>
      </c>
      <c r="U61" s="176" t="str">
        <f t="shared" si="40"/>
        <v/>
      </c>
      <c r="W61" s="158">
        <f t="shared" si="41"/>
        <v>0</v>
      </c>
      <c r="X61" s="158">
        <f t="shared" si="42"/>
        <v>1</v>
      </c>
      <c r="Y61" s="158">
        <f t="shared" si="43"/>
        <v>0</v>
      </c>
      <c r="Z61" s="176" t="str">
        <f t="shared" si="44"/>
        <v/>
      </c>
      <c r="AB61" s="158">
        <f t="shared" si="45"/>
        <v>0</v>
      </c>
      <c r="AC61" s="158">
        <f t="shared" si="46"/>
        <v>1</v>
      </c>
      <c r="AD61" s="158">
        <f t="shared" si="47"/>
        <v>0</v>
      </c>
      <c r="AE61" s="176" t="str">
        <f t="shared" si="48"/>
        <v/>
      </c>
    </row>
    <row r="62" spans="1:31" x14ac:dyDescent="0.3">
      <c r="A62" s="164"/>
      <c r="B62" s="165"/>
      <c r="C62" s="166"/>
      <c r="D62" s="167"/>
      <c r="E62" s="168"/>
      <c r="F62" s="168"/>
      <c r="G62" s="169"/>
      <c r="H62" s="161" t="str">
        <f t="shared" ref="H62:H73" si="51">IF(C62&gt;0,F62*G62,IF(D62&gt;0,E62*G62,""))</f>
        <v/>
      </c>
      <c r="I62" s="162">
        <f t="shared" ref="I62:I73" si="52">IF(C62&gt;0,C62*H62,IF(D62&gt;0,-D62*L61,0))</f>
        <v>0</v>
      </c>
      <c r="J62" s="162">
        <f t="shared" ref="J62:J73" si="53">J61+I62</f>
        <v>0</v>
      </c>
      <c r="K62" s="163">
        <f t="shared" ref="K62:K73" si="54">C62+K61-D62</f>
        <v>0</v>
      </c>
      <c r="L62" s="162">
        <f t="shared" si="33"/>
        <v>0</v>
      </c>
      <c r="M62" s="159"/>
      <c r="N62" s="162" t="str">
        <f t="shared" si="34"/>
        <v/>
      </c>
      <c r="O62" s="162" t="str">
        <f t="shared" si="35"/>
        <v/>
      </c>
      <c r="P62" s="177" t="str">
        <f t="shared" si="36"/>
        <v/>
      </c>
      <c r="R62" s="158">
        <f t="shared" si="37"/>
        <v>0</v>
      </c>
      <c r="S62" s="158">
        <f t="shared" si="38"/>
        <v>1</v>
      </c>
      <c r="T62" s="158">
        <f t="shared" si="39"/>
        <v>0</v>
      </c>
      <c r="U62" s="176" t="str">
        <f t="shared" si="40"/>
        <v/>
      </c>
      <c r="W62" s="158">
        <f t="shared" si="41"/>
        <v>0</v>
      </c>
      <c r="X62" s="158">
        <f t="shared" si="42"/>
        <v>1</v>
      </c>
      <c r="Y62" s="158">
        <f t="shared" si="43"/>
        <v>0</v>
      </c>
      <c r="Z62" s="176" t="str">
        <f t="shared" si="44"/>
        <v/>
      </c>
      <c r="AB62" s="158">
        <f t="shared" si="45"/>
        <v>0</v>
      </c>
      <c r="AC62" s="158">
        <f t="shared" si="46"/>
        <v>1</v>
      </c>
      <c r="AD62" s="158">
        <f t="shared" si="47"/>
        <v>0</v>
      </c>
      <c r="AE62" s="176" t="str">
        <f t="shared" si="48"/>
        <v/>
      </c>
    </row>
    <row r="63" spans="1:31" x14ac:dyDescent="0.3">
      <c r="A63" s="164"/>
      <c r="B63" s="165"/>
      <c r="C63" s="166"/>
      <c r="D63" s="167"/>
      <c r="E63" s="168"/>
      <c r="F63" s="168"/>
      <c r="G63" s="169"/>
      <c r="H63" s="161" t="str">
        <f t="shared" si="51"/>
        <v/>
      </c>
      <c r="I63" s="162">
        <f t="shared" si="52"/>
        <v>0</v>
      </c>
      <c r="J63" s="162">
        <f t="shared" si="53"/>
        <v>0</v>
      </c>
      <c r="K63" s="163">
        <f t="shared" si="54"/>
        <v>0</v>
      </c>
      <c r="L63" s="162">
        <f t="shared" si="33"/>
        <v>0</v>
      </c>
      <c r="M63" s="159"/>
      <c r="N63" s="162" t="str">
        <f t="shared" si="34"/>
        <v/>
      </c>
      <c r="O63" s="162" t="str">
        <f t="shared" si="35"/>
        <v/>
      </c>
      <c r="P63" s="177" t="str">
        <f t="shared" si="36"/>
        <v/>
      </c>
      <c r="R63" s="158">
        <f t="shared" si="37"/>
        <v>0</v>
      </c>
      <c r="S63" s="158">
        <f t="shared" si="38"/>
        <v>1</v>
      </c>
      <c r="T63" s="158">
        <f t="shared" si="39"/>
        <v>0</v>
      </c>
      <c r="U63" s="176" t="str">
        <f t="shared" si="40"/>
        <v/>
      </c>
      <c r="W63" s="158">
        <f t="shared" si="41"/>
        <v>0</v>
      </c>
      <c r="X63" s="158">
        <f t="shared" si="42"/>
        <v>1</v>
      </c>
      <c r="Y63" s="158">
        <f t="shared" si="43"/>
        <v>0</v>
      </c>
      <c r="Z63" s="176" t="str">
        <f t="shared" si="44"/>
        <v/>
      </c>
      <c r="AB63" s="158">
        <f t="shared" si="45"/>
        <v>0</v>
      </c>
      <c r="AC63" s="158">
        <f t="shared" si="46"/>
        <v>1</v>
      </c>
      <c r="AD63" s="158">
        <f t="shared" si="47"/>
        <v>0</v>
      </c>
      <c r="AE63" s="176" t="str">
        <f t="shared" si="48"/>
        <v/>
      </c>
    </row>
    <row r="64" spans="1:31" s="158" customFormat="1" x14ac:dyDescent="0.3">
      <c r="A64" s="164"/>
      <c r="B64" s="165"/>
      <c r="C64" s="166"/>
      <c r="D64" s="167"/>
      <c r="E64" s="168"/>
      <c r="F64" s="168"/>
      <c r="G64" s="169"/>
      <c r="H64" s="161" t="str">
        <f t="shared" si="51"/>
        <v/>
      </c>
      <c r="I64" s="162">
        <f t="shared" si="52"/>
        <v>0</v>
      </c>
      <c r="J64" s="162">
        <f t="shared" si="53"/>
        <v>0</v>
      </c>
      <c r="K64" s="163">
        <f t="shared" si="54"/>
        <v>0</v>
      </c>
      <c r="L64" s="162">
        <f t="shared" si="33"/>
        <v>0</v>
      </c>
      <c r="M64" s="159"/>
      <c r="N64" s="162" t="str">
        <f t="shared" si="34"/>
        <v/>
      </c>
      <c r="O64" s="162" t="str">
        <f t="shared" si="35"/>
        <v/>
      </c>
      <c r="P64" s="177" t="str">
        <f t="shared" si="36"/>
        <v/>
      </c>
      <c r="R64" s="158">
        <f t="shared" si="37"/>
        <v>0</v>
      </c>
      <c r="S64" s="158">
        <f t="shared" si="38"/>
        <v>1</v>
      </c>
      <c r="T64" s="158">
        <f t="shared" si="39"/>
        <v>0</v>
      </c>
      <c r="U64" s="176" t="str">
        <f t="shared" si="40"/>
        <v/>
      </c>
      <c r="W64" s="158">
        <f t="shared" si="41"/>
        <v>0</v>
      </c>
      <c r="X64" s="158">
        <f t="shared" si="42"/>
        <v>1</v>
      </c>
      <c r="Y64" s="158">
        <f t="shared" si="43"/>
        <v>0</v>
      </c>
      <c r="Z64" s="176" t="str">
        <f t="shared" si="44"/>
        <v/>
      </c>
      <c r="AB64" s="158">
        <f t="shared" si="45"/>
        <v>0</v>
      </c>
      <c r="AC64" s="158">
        <f t="shared" si="46"/>
        <v>1</v>
      </c>
      <c r="AD64" s="158">
        <f t="shared" si="47"/>
        <v>0</v>
      </c>
      <c r="AE64" s="176" t="str">
        <f t="shared" si="48"/>
        <v/>
      </c>
    </row>
    <row r="65" spans="1:31" s="158" customFormat="1" x14ac:dyDescent="0.3">
      <c r="A65" s="164"/>
      <c r="B65" s="165"/>
      <c r="C65" s="166"/>
      <c r="D65" s="167"/>
      <c r="E65" s="168"/>
      <c r="F65" s="168"/>
      <c r="G65" s="169"/>
      <c r="H65" s="161" t="str">
        <f t="shared" si="51"/>
        <v/>
      </c>
      <c r="I65" s="162">
        <f>IF(C65&gt;0,C65*H65,IF(D65&gt;0,-D65*L64,0))</f>
        <v>0</v>
      </c>
      <c r="J65" s="162">
        <f t="shared" si="53"/>
        <v>0</v>
      </c>
      <c r="K65" s="163">
        <f t="shared" si="54"/>
        <v>0</v>
      </c>
      <c r="L65" s="162">
        <f t="shared" si="33"/>
        <v>0</v>
      </c>
      <c r="M65" s="159"/>
      <c r="N65" s="162" t="str">
        <f>IF(D65&gt;0,H65*D65,"")</f>
        <v/>
      </c>
      <c r="O65" s="162" t="str">
        <f t="shared" si="35"/>
        <v/>
      </c>
      <c r="P65" s="177" t="str">
        <f t="shared" si="36"/>
        <v/>
      </c>
      <c r="R65" s="158">
        <f t="shared" si="37"/>
        <v>0</v>
      </c>
      <c r="S65" s="158">
        <f t="shared" si="38"/>
        <v>1</v>
      </c>
      <c r="T65" s="158">
        <f t="shared" si="39"/>
        <v>0</v>
      </c>
      <c r="U65" s="176" t="str">
        <f t="shared" si="40"/>
        <v/>
      </c>
      <c r="W65" s="158">
        <f t="shared" si="41"/>
        <v>0</v>
      </c>
      <c r="X65" s="158">
        <f t="shared" si="42"/>
        <v>1</v>
      </c>
      <c r="Y65" s="158">
        <f t="shared" si="43"/>
        <v>0</v>
      </c>
      <c r="Z65" s="176" t="str">
        <f t="shared" si="44"/>
        <v/>
      </c>
      <c r="AB65" s="158">
        <f t="shared" si="45"/>
        <v>0</v>
      </c>
      <c r="AC65" s="158">
        <f t="shared" si="46"/>
        <v>1</v>
      </c>
      <c r="AD65" s="158">
        <f t="shared" si="47"/>
        <v>0</v>
      </c>
      <c r="AE65" s="176" t="str">
        <f t="shared" si="48"/>
        <v/>
      </c>
    </row>
    <row r="66" spans="1:31" s="158" customFormat="1" x14ac:dyDescent="0.3">
      <c r="A66" s="164"/>
      <c r="B66" s="165"/>
      <c r="C66" s="166"/>
      <c r="D66" s="167"/>
      <c r="E66" s="168"/>
      <c r="F66" s="168"/>
      <c r="G66" s="169"/>
      <c r="H66" s="161" t="str">
        <f t="shared" si="51"/>
        <v/>
      </c>
      <c r="I66" s="162">
        <f>IF(C66&gt;0,C66*H66,IF(D66&gt;0,-D66*L65,0))</f>
        <v>0</v>
      </c>
      <c r="J66" s="162">
        <f t="shared" si="53"/>
        <v>0</v>
      </c>
      <c r="K66" s="163">
        <f t="shared" si="54"/>
        <v>0</v>
      </c>
      <c r="L66" s="162">
        <f t="shared" si="33"/>
        <v>0</v>
      </c>
      <c r="M66" s="159"/>
      <c r="N66" s="162" t="str">
        <f t="shared" si="34"/>
        <v/>
      </c>
      <c r="O66" s="162" t="str">
        <f t="shared" si="35"/>
        <v/>
      </c>
      <c r="P66" s="177" t="str">
        <f t="shared" si="36"/>
        <v/>
      </c>
      <c r="R66" s="158">
        <f t="shared" si="37"/>
        <v>0</v>
      </c>
      <c r="S66" s="158">
        <f t="shared" si="38"/>
        <v>1</v>
      </c>
      <c r="T66" s="158">
        <f t="shared" si="39"/>
        <v>0</v>
      </c>
      <c r="U66" s="176" t="str">
        <f t="shared" si="40"/>
        <v/>
      </c>
      <c r="W66" s="158">
        <f t="shared" si="41"/>
        <v>0</v>
      </c>
      <c r="X66" s="158">
        <f t="shared" si="42"/>
        <v>1</v>
      </c>
      <c r="Y66" s="158">
        <f t="shared" si="43"/>
        <v>0</v>
      </c>
      <c r="Z66" s="176" t="str">
        <f t="shared" si="44"/>
        <v/>
      </c>
      <c r="AB66" s="158">
        <f t="shared" si="45"/>
        <v>0</v>
      </c>
      <c r="AC66" s="158">
        <f t="shared" si="46"/>
        <v>1</v>
      </c>
      <c r="AD66" s="158">
        <f t="shared" si="47"/>
        <v>0</v>
      </c>
      <c r="AE66" s="176" t="str">
        <f t="shared" si="48"/>
        <v/>
      </c>
    </row>
    <row r="67" spans="1:31" s="158" customFormat="1" x14ac:dyDescent="0.3">
      <c r="A67" s="164"/>
      <c r="B67" s="165"/>
      <c r="C67" s="166"/>
      <c r="D67" s="167"/>
      <c r="E67" s="168"/>
      <c r="F67" s="168"/>
      <c r="G67" s="169"/>
      <c r="H67" s="161" t="str">
        <f t="shared" si="51"/>
        <v/>
      </c>
      <c r="I67" s="162">
        <f t="shared" si="52"/>
        <v>0</v>
      </c>
      <c r="J67" s="162">
        <f t="shared" si="53"/>
        <v>0</v>
      </c>
      <c r="K67" s="163">
        <f t="shared" si="54"/>
        <v>0</v>
      </c>
      <c r="L67" s="162">
        <f t="shared" si="33"/>
        <v>0</v>
      </c>
      <c r="M67" s="159"/>
      <c r="N67" s="162" t="str">
        <f t="shared" si="34"/>
        <v/>
      </c>
      <c r="O67" s="162" t="str">
        <f t="shared" si="35"/>
        <v/>
      </c>
      <c r="P67" s="177" t="str">
        <f t="shared" si="36"/>
        <v/>
      </c>
      <c r="R67" s="158">
        <f t="shared" si="37"/>
        <v>0</v>
      </c>
      <c r="S67" s="158">
        <f t="shared" si="38"/>
        <v>1</v>
      </c>
      <c r="T67" s="158">
        <f t="shared" si="39"/>
        <v>0</v>
      </c>
      <c r="U67" s="176" t="str">
        <f t="shared" si="40"/>
        <v/>
      </c>
      <c r="W67" s="158">
        <f t="shared" si="41"/>
        <v>0</v>
      </c>
      <c r="X67" s="158">
        <f t="shared" si="42"/>
        <v>1</v>
      </c>
      <c r="Y67" s="158">
        <f t="shared" si="43"/>
        <v>0</v>
      </c>
      <c r="Z67" s="176" t="str">
        <f t="shared" si="44"/>
        <v/>
      </c>
      <c r="AB67" s="158">
        <f t="shared" si="45"/>
        <v>0</v>
      </c>
      <c r="AC67" s="158">
        <f t="shared" si="46"/>
        <v>1</v>
      </c>
      <c r="AD67" s="158">
        <f t="shared" si="47"/>
        <v>0</v>
      </c>
      <c r="AE67" s="176" t="str">
        <f t="shared" si="48"/>
        <v/>
      </c>
    </row>
    <row r="68" spans="1:31" s="158" customFormat="1" x14ac:dyDescent="0.3">
      <c r="A68" s="164"/>
      <c r="B68" s="165"/>
      <c r="C68" s="166"/>
      <c r="D68" s="167"/>
      <c r="E68" s="168"/>
      <c r="F68" s="168"/>
      <c r="G68" s="169"/>
      <c r="H68" s="161" t="str">
        <f t="shared" si="51"/>
        <v/>
      </c>
      <c r="I68" s="162">
        <f t="shared" si="52"/>
        <v>0</v>
      </c>
      <c r="J68" s="162">
        <f t="shared" si="53"/>
        <v>0</v>
      </c>
      <c r="K68" s="163">
        <f t="shared" si="54"/>
        <v>0</v>
      </c>
      <c r="L68" s="162">
        <f t="shared" si="33"/>
        <v>0</v>
      </c>
      <c r="M68" s="159"/>
      <c r="N68" s="162" t="str">
        <f t="shared" si="34"/>
        <v/>
      </c>
      <c r="O68" s="162" t="str">
        <f t="shared" si="35"/>
        <v/>
      </c>
      <c r="P68" s="177" t="str">
        <f t="shared" si="36"/>
        <v/>
      </c>
      <c r="R68" s="158">
        <f t="shared" si="37"/>
        <v>0</v>
      </c>
      <c r="S68" s="158">
        <f t="shared" si="38"/>
        <v>1</v>
      </c>
      <c r="T68" s="158">
        <f t="shared" si="39"/>
        <v>0</v>
      </c>
      <c r="U68" s="176" t="str">
        <f t="shared" si="40"/>
        <v/>
      </c>
      <c r="W68" s="158">
        <f t="shared" si="41"/>
        <v>0</v>
      </c>
      <c r="X68" s="158">
        <f t="shared" si="42"/>
        <v>1</v>
      </c>
      <c r="Y68" s="158">
        <f t="shared" si="43"/>
        <v>0</v>
      </c>
      <c r="Z68" s="176" t="str">
        <f t="shared" si="44"/>
        <v/>
      </c>
      <c r="AB68" s="158">
        <f t="shared" si="45"/>
        <v>0</v>
      </c>
      <c r="AC68" s="158">
        <f t="shared" si="46"/>
        <v>1</v>
      </c>
      <c r="AD68" s="158">
        <f t="shared" si="47"/>
        <v>0</v>
      </c>
      <c r="AE68" s="176" t="str">
        <f t="shared" si="48"/>
        <v/>
      </c>
    </row>
    <row r="69" spans="1:31" s="158" customFormat="1" x14ac:dyDescent="0.3">
      <c r="A69" s="164"/>
      <c r="B69" s="165"/>
      <c r="C69" s="166"/>
      <c r="D69" s="167"/>
      <c r="E69" s="168"/>
      <c r="F69" s="168"/>
      <c r="G69" s="169"/>
      <c r="H69" s="161" t="str">
        <f t="shared" si="51"/>
        <v/>
      </c>
      <c r="I69" s="162">
        <f t="shared" si="52"/>
        <v>0</v>
      </c>
      <c r="J69" s="162">
        <f t="shared" si="53"/>
        <v>0</v>
      </c>
      <c r="K69" s="163">
        <f t="shared" si="54"/>
        <v>0</v>
      </c>
      <c r="L69" s="162">
        <f t="shared" si="33"/>
        <v>0</v>
      </c>
      <c r="M69" s="159"/>
      <c r="N69" s="162" t="str">
        <f t="shared" si="34"/>
        <v/>
      </c>
      <c r="O69" s="162" t="str">
        <f t="shared" si="35"/>
        <v/>
      </c>
      <c r="P69" s="177" t="str">
        <f t="shared" si="36"/>
        <v/>
      </c>
      <c r="R69" s="158">
        <f t="shared" si="37"/>
        <v>0</v>
      </c>
      <c r="S69" s="158">
        <f t="shared" si="38"/>
        <v>1</v>
      </c>
      <c r="T69" s="158">
        <f t="shared" si="39"/>
        <v>0</v>
      </c>
      <c r="U69" s="176" t="str">
        <f t="shared" si="40"/>
        <v/>
      </c>
      <c r="W69" s="158">
        <f t="shared" si="41"/>
        <v>0</v>
      </c>
      <c r="X69" s="158">
        <f t="shared" si="42"/>
        <v>1</v>
      </c>
      <c r="Y69" s="158">
        <f t="shared" si="43"/>
        <v>0</v>
      </c>
      <c r="Z69" s="176" t="str">
        <f t="shared" si="44"/>
        <v/>
      </c>
      <c r="AB69" s="158">
        <f t="shared" si="45"/>
        <v>0</v>
      </c>
      <c r="AC69" s="158">
        <f t="shared" si="46"/>
        <v>1</v>
      </c>
      <c r="AD69" s="158">
        <f t="shared" si="47"/>
        <v>0</v>
      </c>
      <c r="AE69" s="176" t="str">
        <f t="shared" si="48"/>
        <v/>
      </c>
    </row>
    <row r="70" spans="1:31" s="158" customFormat="1" x14ac:dyDescent="0.3">
      <c r="A70" s="164"/>
      <c r="B70" s="165"/>
      <c r="C70" s="166"/>
      <c r="D70" s="167"/>
      <c r="E70" s="168"/>
      <c r="F70" s="168"/>
      <c r="G70" s="169"/>
      <c r="H70" s="161" t="str">
        <f t="shared" si="51"/>
        <v/>
      </c>
      <c r="I70" s="162">
        <f t="shared" si="52"/>
        <v>0</v>
      </c>
      <c r="J70" s="162">
        <f t="shared" si="53"/>
        <v>0</v>
      </c>
      <c r="K70" s="163">
        <f t="shared" si="54"/>
        <v>0</v>
      </c>
      <c r="L70" s="162">
        <f t="shared" si="33"/>
        <v>0</v>
      </c>
      <c r="M70" s="159"/>
      <c r="N70" s="162" t="str">
        <f t="shared" si="34"/>
        <v/>
      </c>
      <c r="O70" s="162" t="str">
        <f t="shared" si="35"/>
        <v/>
      </c>
      <c r="P70" s="177" t="str">
        <f t="shared" si="36"/>
        <v/>
      </c>
      <c r="R70" s="158">
        <f t="shared" si="37"/>
        <v>0</v>
      </c>
      <c r="S70" s="158">
        <f t="shared" si="38"/>
        <v>1</v>
      </c>
      <c r="T70" s="158">
        <f t="shared" si="39"/>
        <v>0</v>
      </c>
      <c r="U70" s="176" t="str">
        <f t="shared" si="40"/>
        <v/>
      </c>
      <c r="W70" s="158">
        <f t="shared" si="41"/>
        <v>0</v>
      </c>
      <c r="X70" s="158">
        <f t="shared" si="42"/>
        <v>1</v>
      </c>
      <c r="Y70" s="158">
        <f t="shared" si="43"/>
        <v>0</v>
      </c>
      <c r="Z70" s="176" t="str">
        <f t="shared" si="44"/>
        <v/>
      </c>
      <c r="AB70" s="158">
        <f t="shared" si="45"/>
        <v>0</v>
      </c>
      <c r="AC70" s="158">
        <f t="shared" si="46"/>
        <v>1</v>
      </c>
      <c r="AD70" s="158">
        <f t="shared" si="47"/>
        <v>0</v>
      </c>
      <c r="AE70" s="176" t="str">
        <f t="shared" si="48"/>
        <v/>
      </c>
    </row>
    <row r="71" spans="1:31" s="158" customFormat="1" x14ac:dyDescent="0.3">
      <c r="A71" s="164"/>
      <c r="B71" s="165"/>
      <c r="C71" s="166"/>
      <c r="D71" s="167"/>
      <c r="E71" s="168"/>
      <c r="F71" s="168"/>
      <c r="G71" s="169"/>
      <c r="H71" s="161" t="str">
        <f>IF(C71&gt;0,F71*G71,IF(D71&gt;0,E71*G71,""))</f>
        <v/>
      </c>
      <c r="I71" s="162">
        <f>IF(C71&gt;0,C71*H71,IF(D71&gt;0,-D71*L70,0))</f>
        <v>0</v>
      </c>
      <c r="J71" s="162">
        <f>J70+I71</f>
        <v>0</v>
      </c>
      <c r="K71" s="163">
        <f>C71+K70-D71</f>
        <v>0</v>
      </c>
      <c r="L71" s="162">
        <f t="shared" si="33"/>
        <v>0</v>
      </c>
      <c r="M71" s="159"/>
      <c r="N71" s="162" t="str">
        <f t="shared" si="34"/>
        <v/>
      </c>
      <c r="O71" s="162" t="str">
        <f t="shared" si="35"/>
        <v/>
      </c>
      <c r="P71" s="177" t="str">
        <f t="shared" si="36"/>
        <v/>
      </c>
      <c r="R71" s="158">
        <f t="shared" si="37"/>
        <v>0</v>
      </c>
      <c r="S71" s="158">
        <f>IF($A71&lt;$S$54,1,0)</f>
        <v>1</v>
      </c>
      <c r="T71" s="158">
        <f t="shared" si="39"/>
        <v>0</v>
      </c>
      <c r="U71" s="176" t="str">
        <f t="shared" si="40"/>
        <v/>
      </c>
      <c r="W71" s="158">
        <f t="shared" si="41"/>
        <v>0</v>
      </c>
      <c r="X71" s="158">
        <f t="shared" si="42"/>
        <v>1</v>
      </c>
      <c r="Y71" s="158">
        <f t="shared" si="43"/>
        <v>0</v>
      </c>
      <c r="Z71" s="176" t="str">
        <f t="shared" si="44"/>
        <v/>
      </c>
      <c r="AB71" s="158">
        <f t="shared" si="45"/>
        <v>0</v>
      </c>
      <c r="AC71" s="158">
        <f t="shared" si="46"/>
        <v>1</v>
      </c>
      <c r="AD71" s="158">
        <f t="shared" si="47"/>
        <v>0</v>
      </c>
      <c r="AE71" s="176" t="str">
        <f t="shared" si="48"/>
        <v/>
      </c>
    </row>
    <row r="72" spans="1:31" s="158" customFormat="1" x14ac:dyDescent="0.3">
      <c r="A72" s="164"/>
      <c r="B72" s="165"/>
      <c r="C72" s="166"/>
      <c r="D72" s="167"/>
      <c r="E72" s="168"/>
      <c r="F72" s="168"/>
      <c r="G72" s="169"/>
      <c r="H72" s="161" t="str">
        <f t="shared" si="51"/>
        <v/>
      </c>
      <c r="I72" s="162">
        <f t="shared" si="52"/>
        <v>0</v>
      </c>
      <c r="J72" s="162">
        <f t="shared" si="53"/>
        <v>0</v>
      </c>
      <c r="K72" s="163">
        <f t="shared" si="54"/>
        <v>0</v>
      </c>
      <c r="L72" s="162">
        <f t="shared" si="33"/>
        <v>0</v>
      </c>
      <c r="M72" s="159"/>
      <c r="N72" s="162" t="str">
        <f t="shared" si="34"/>
        <v/>
      </c>
      <c r="O72" s="162" t="str">
        <f t="shared" si="35"/>
        <v/>
      </c>
      <c r="P72" s="177" t="str">
        <f t="shared" si="36"/>
        <v/>
      </c>
      <c r="R72" s="158">
        <f t="shared" si="37"/>
        <v>0</v>
      </c>
      <c r="S72" s="158">
        <f t="shared" si="38"/>
        <v>1</v>
      </c>
      <c r="T72" s="158">
        <f t="shared" si="39"/>
        <v>0</v>
      </c>
      <c r="U72" s="176" t="str">
        <f t="shared" si="40"/>
        <v/>
      </c>
      <c r="W72" s="158">
        <f t="shared" si="41"/>
        <v>0</v>
      </c>
      <c r="X72" s="158">
        <f t="shared" si="42"/>
        <v>1</v>
      </c>
      <c r="Y72" s="158">
        <f t="shared" si="43"/>
        <v>0</v>
      </c>
      <c r="Z72" s="176" t="str">
        <f t="shared" si="44"/>
        <v/>
      </c>
      <c r="AB72" s="158">
        <f t="shared" si="45"/>
        <v>0</v>
      </c>
      <c r="AC72" s="158">
        <f t="shared" si="46"/>
        <v>1</v>
      </c>
      <c r="AD72" s="158">
        <f t="shared" si="47"/>
        <v>0</v>
      </c>
      <c r="AE72" s="176" t="str">
        <f t="shared" si="48"/>
        <v/>
      </c>
    </row>
    <row r="73" spans="1:31" s="158" customFormat="1" x14ac:dyDescent="0.3">
      <c r="A73" s="164"/>
      <c r="B73" s="165"/>
      <c r="C73" s="166"/>
      <c r="D73" s="167"/>
      <c r="E73" s="168"/>
      <c r="F73" s="168"/>
      <c r="G73" s="169"/>
      <c r="H73" s="161" t="str">
        <f t="shared" si="51"/>
        <v/>
      </c>
      <c r="I73" s="162">
        <f t="shared" si="52"/>
        <v>0</v>
      </c>
      <c r="J73" s="162">
        <f t="shared" si="53"/>
        <v>0</v>
      </c>
      <c r="K73" s="163">
        <f t="shared" si="54"/>
        <v>0</v>
      </c>
      <c r="L73" s="162">
        <f t="shared" si="33"/>
        <v>0</v>
      </c>
      <c r="M73" s="159"/>
      <c r="N73" s="162" t="str">
        <f t="shared" si="34"/>
        <v/>
      </c>
      <c r="O73" s="162" t="str">
        <f t="shared" si="35"/>
        <v/>
      </c>
      <c r="P73" s="177" t="str">
        <f t="shared" si="36"/>
        <v/>
      </c>
      <c r="R73" s="158">
        <f t="shared" si="37"/>
        <v>0</v>
      </c>
      <c r="S73" s="158">
        <f t="shared" si="38"/>
        <v>1</v>
      </c>
      <c r="T73" s="158">
        <f t="shared" si="39"/>
        <v>0</v>
      </c>
      <c r="U73" s="176" t="str">
        <f t="shared" si="40"/>
        <v/>
      </c>
      <c r="W73" s="158">
        <f t="shared" si="41"/>
        <v>0</v>
      </c>
      <c r="X73" s="158">
        <f t="shared" si="42"/>
        <v>1</v>
      </c>
      <c r="Y73" s="158">
        <f t="shared" si="43"/>
        <v>0</v>
      </c>
      <c r="Z73" s="176" t="str">
        <f t="shared" si="44"/>
        <v/>
      </c>
      <c r="AB73" s="158">
        <f t="shared" si="45"/>
        <v>0</v>
      </c>
      <c r="AC73" s="158">
        <f t="shared" si="46"/>
        <v>1</v>
      </c>
      <c r="AD73" s="158">
        <f t="shared" si="47"/>
        <v>0</v>
      </c>
      <c r="AE73" s="176" t="str">
        <f t="shared" si="48"/>
        <v/>
      </c>
    </row>
    <row r="74" spans="1:31" s="158" customFormat="1" x14ac:dyDescent="0.3">
      <c r="A74" s="164"/>
      <c r="B74" s="165"/>
      <c r="C74" s="166"/>
      <c r="D74" s="167"/>
      <c r="E74" s="168"/>
      <c r="F74" s="168"/>
      <c r="G74" s="169"/>
      <c r="H74" s="161" t="str">
        <f>IF(C74&gt;0,F74*G74,IF(D74&gt;0,E74*G74,""))</f>
        <v/>
      </c>
      <c r="I74" s="162">
        <f>IF(C74&gt;0,C74*H74,IF(D74&gt;0,-D74*L73,0))</f>
        <v>0</v>
      </c>
      <c r="J74" s="162">
        <f>J73+I74</f>
        <v>0</v>
      </c>
      <c r="K74" s="163">
        <f>C74+K73-D74</f>
        <v>0</v>
      </c>
      <c r="L74" s="162">
        <f>IF(K74&gt;0,J74/K74,0)</f>
        <v>0</v>
      </c>
      <c r="M74" s="159"/>
      <c r="N74" s="162" t="str">
        <f>IF(D74&gt;0,H74*D74,"")</f>
        <v/>
      </c>
      <c r="O74" s="162" t="str">
        <f>IF(D74&gt;0,I74,"")</f>
        <v/>
      </c>
      <c r="P74" s="177" t="str">
        <f>IF(D74&gt;0,N74+O74,"")</f>
        <v/>
      </c>
      <c r="R74" s="158">
        <f t="shared" si="37"/>
        <v>0</v>
      </c>
      <c r="S74" s="158">
        <f t="shared" si="38"/>
        <v>1</v>
      </c>
      <c r="T74" s="158">
        <f t="shared" si="39"/>
        <v>0</v>
      </c>
      <c r="U74" s="176" t="str">
        <f t="shared" si="40"/>
        <v/>
      </c>
      <c r="W74" s="158">
        <f t="shared" si="41"/>
        <v>0</v>
      </c>
      <c r="X74" s="158">
        <f t="shared" si="42"/>
        <v>1</v>
      </c>
      <c r="Y74" s="158">
        <f t="shared" si="43"/>
        <v>0</v>
      </c>
      <c r="Z74" s="176" t="str">
        <f t="shared" si="44"/>
        <v/>
      </c>
      <c r="AB74" s="158">
        <f t="shared" si="45"/>
        <v>0</v>
      </c>
      <c r="AC74" s="158">
        <f t="shared" si="46"/>
        <v>1</v>
      </c>
      <c r="AD74" s="158">
        <f t="shared" si="47"/>
        <v>0</v>
      </c>
      <c r="AE74" s="176" t="str">
        <f t="shared" si="48"/>
        <v/>
      </c>
    </row>
    <row r="75" spans="1:31" s="158" customFormat="1" ht="15" thickBot="1" x14ac:dyDescent="0.35">
      <c r="A75" s="9"/>
      <c r="B75" s="159"/>
      <c r="C75" s="159"/>
      <c r="D75" s="159"/>
      <c r="E75" s="159"/>
      <c r="F75" s="159"/>
      <c r="G75" s="159"/>
      <c r="H75" s="159"/>
      <c r="I75" s="13"/>
      <c r="J75" s="13"/>
      <c r="K75" s="18"/>
      <c r="L75" s="13"/>
      <c r="M75" s="159"/>
      <c r="N75" s="159"/>
      <c r="O75" s="159"/>
      <c r="P75" s="8"/>
    </row>
    <row r="76" spans="1:31" s="158" customFormat="1" x14ac:dyDescent="0.3">
      <c r="A76" s="228" t="s">
        <v>161</v>
      </c>
      <c r="B76" s="7"/>
      <c r="C76" s="7"/>
      <c r="D76" s="7"/>
      <c r="E76" s="7"/>
      <c r="F76" s="7"/>
      <c r="G76" s="7"/>
      <c r="H76" s="7"/>
      <c r="I76" s="222"/>
      <c r="J76" s="223">
        <f>ROUND(J74,2)</f>
        <v>0</v>
      </c>
      <c r="K76" s="224">
        <f>K74</f>
        <v>0</v>
      </c>
      <c r="L76" s="225">
        <f>IF(K76&gt;0,J76/K76,0)</f>
        <v>0</v>
      </c>
      <c r="M76" s="7"/>
      <c r="N76" s="226"/>
      <c r="O76" s="7"/>
      <c r="P76" s="227"/>
    </row>
    <row r="77" spans="1:31" s="158" customFormat="1" x14ac:dyDescent="0.3">
      <c r="A77" s="9"/>
      <c r="B77" s="159"/>
      <c r="C77" s="159"/>
      <c r="D77" s="159"/>
      <c r="E77" s="159"/>
      <c r="F77" s="159"/>
      <c r="G77" s="159"/>
      <c r="H77" s="159"/>
      <c r="I77" s="13"/>
      <c r="J77" s="13"/>
      <c r="K77" s="18"/>
      <c r="L77" s="22"/>
      <c r="M77" s="159"/>
      <c r="N77" s="217"/>
      <c r="O77" s="217"/>
      <c r="P77" s="218"/>
      <c r="Q77" s="219"/>
    </row>
    <row r="78" spans="1:31" s="158" customFormat="1" x14ac:dyDescent="0.3">
      <c r="A78" s="9"/>
      <c r="B78" s="159"/>
      <c r="C78" s="159"/>
      <c r="D78" s="159"/>
      <c r="E78" s="159"/>
      <c r="F78" s="13"/>
      <c r="G78" s="159"/>
      <c r="H78" s="13"/>
      <c r="I78" s="159"/>
      <c r="J78" s="13">
        <f>K78*L78</f>
        <v>0</v>
      </c>
      <c r="K78" s="18">
        <f>K76-(SUMIF(A55:A74,"2015-12-09",C55:C74))-(SUMIF(A55:A74,"2015-12-08",C55:C74))</f>
        <v>0</v>
      </c>
      <c r="L78" s="22">
        <f>12.885*(IF('Your PA share history'!I17="Current",(9.58194+7.301361),(11.123445+12.77)))</f>
        <v>217.541333385</v>
      </c>
      <c r="M78" s="159"/>
      <c r="N78" s="217" t="s">
        <v>190</v>
      </c>
      <c r="O78" s="217"/>
      <c r="P78" s="218"/>
      <c r="Q78" s="219"/>
    </row>
    <row r="79" spans="1:31" s="158" customFormat="1" ht="15" hidden="1" x14ac:dyDescent="0.25">
      <c r="A79" s="9"/>
      <c r="B79" s="159"/>
      <c r="C79" s="159"/>
      <c r="D79" s="159"/>
      <c r="E79" s="159"/>
      <c r="F79" s="13"/>
      <c r="G79" s="159"/>
      <c r="H79" s="13"/>
      <c r="I79" s="159"/>
      <c r="J79" s="13">
        <f>K79*L79</f>
        <v>0</v>
      </c>
      <c r="K79" s="18">
        <f>(SUMIF(A55:A74,"2015-12-08",C55:C74))</f>
        <v>0</v>
      </c>
      <c r="L79" s="22">
        <f>12.885*16.8833</f>
        <v>217.54132049999998</v>
      </c>
      <c r="M79" s="159"/>
      <c r="N79" s="217" t="s">
        <v>166</v>
      </c>
      <c r="O79" s="217"/>
      <c r="P79" s="218"/>
      <c r="Q79" s="219"/>
    </row>
    <row r="80" spans="1:31" s="158" customFormat="1" ht="15" hidden="1" x14ac:dyDescent="0.25">
      <c r="A80" s="9"/>
      <c r="B80" s="159"/>
      <c r="C80" s="159"/>
      <c r="D80" s="159"/>
      <c r="E80" s="159"/>
      <c r="F80" s="13"/>
      <c r="I80" s="159"/>
      <c r="J80" s="13">
        <f>K80*L80</f>
        <v>0</v>
      </c>
      <c r="K80" s="18">
        <f>(SUMIF(A55:A74,"2015-12-09",C55:C74))</f>
        <v>0</v>
      </c>
      <c r="L80" s="22">
        <f>12.885*16.8833</f>
        <v>217.54132049999998</v>
      </c>
      <c r="M80" s="159"/>
      <c r="N80" s="217" t="s">
        <v>165</v>
      </c>
      <c r="O80" s="217"/>
      <c r="P80" s="218"/>
      <c r="Q80" s="219"/>
    </row>
    <row r="81" spans="1:17" s="158" customFormat="1" x14ac:dyDescent="0.3">
      <c r="A81" s="9"/>
      <c r="B81" s="159"/>
      <c r="C81" s="159"/>
      <c r="D81" s="159"/>
      <c r="E81" s="159"/>
      <c r="F81" s="13"/>
      <c r="G81" s="159"/>
      <c r="H81" s="159"/>
      <c r="I81" s="159"/>
      <c r="J81" s="13">
        <f>SUM(J79:J80)</f>
        <v>0</v>
      </c>
      <c r="K81" s="18">
        <f>SUM(K79:K80)</f>
        <v>0</v>
      </c>
      <c r="L81" s="22">
        <f>12.885*16.8833</f>
        <v>217.54132049999998</v>
      </c>
      <c r="M81" s="159"/>
      <c r="N81" s="217" t="s">
        <v>167</v>
      </c>
      <c r="O81" s="217"/>
      <c r="P81" s="218"/>
      <c r="Q81" s="219"/>
    </row>
    <row r="82" spans="1:17" s="158" customFormat="1" x14ac:dyDescent="0.3">
      <c r="A82" s="9"/>
      <c r="B82" s="159"/>
      <c r="C82" s="159"/>
      <c r="D82" s="159"/>
      <c r="E82" s="159"/>
      <c r="F82" s="13"/>
      <c r="G82" s="159"/>
      <c r="H82" s="159"/>
      <c r="I82" s="159"/>
      <c r="J82" s="13">
        <f>J78+J81</f>
        <v>0</v>
      </c>
      <c r="K82" s="18">
        <f>K81+K78</f>
        <v>0</v>
      </c>
      <c r="L82" s="22" t="e">
        <f>J82/K82</f>
        <v>#DIV/0!</v>
      </c>
      <c r="M82" s="159"/>
      <c r="N82" s="217" t="s">
        <v>160</v>
      </c>
      <c r="O82" s="217"/>
      <c r="P82" s="218"/>
      <c r="Q82" s="219"/>
    </row>
    <row r="83" spans="1:17" s="158" customFormat="1" x14ac:dyDescent="0.3">
      <c r="A83" s="9"/>
      <c r="B83" s="159"/>
      <c r="C83" s="159"/>
      <c r="D83" s="159"/>
      <c r="E83" s="159"/>
      <c r="F83" s="13"/>
      <c r="G83" s="159"/>
      <c r="H83" s="159"/>
      <c r="I83" s="13"/>
      <c r="J83" s="13"/>
      <c r="K83" s="18"/>
      <c r="L83" s="22"/>
      <c r="M83" s="159"/>
      <c r="N83" s="217"/>
      <c r="O83" s="217"/>
      <c r="P83" s="218"/>
      <c r="Q83" s="219"/>
    </row>
    <row r="84" spans="1:17" x14ac:dyDescent="0.3">
      <c r="A84" s="9"/>
      <c r="B84" s="159"/>
      <c r="C84" s="159"/>
      <c r="D84" s="159"/>
      <c r="E84" s="159"/>
      <c r="F84" s="13"/>
      <c r="G84" s="159"/>
      <c r="H84" s="159"/>
      <c r="I84" s="13"/>
      <c r="J84" s="13">
        <f>L84*K82</f>
        <v>0</v>
      </c>
      <c r="K84" s="159"/>
      <c r="L84" s="22">
        <f>L76*((7.301361+9.58194)/23.8934445526)</f>
        <v>0</v>
      </c>
      <c r="M84" s="159"/>
      <c r="N84" s="217" t="s">
        <v>191</v>
      </c>
      <c r="O84" s="217"/>
      <c r="P84" s="218"/>
      <c r="Q84" s="219"/>
    </row>
    <row r="85" spans="1:17" s="158" customFormat="1" x14ac:dyDescent="0.3">
      <c r="A85" s="9"/>
      <c r="B85" s="159"/>
      <c r="C85" s="159"/>
      <c r="D85" s="159"/>
      <c r="E85" s="159"/>
      <c r="F85" s="13"/>
      <c r="G85" s="159"/>
      <c r="H85" s="159"/>
      <c r="I85" s="13"/>
      <c r="J85" s="13"/>
      <c r="K85" s="18"/>
      <c r="L85" s="22"/>
      <c r="M85" s="159"/>
      <c r="N85" s="217"/>
      <c r="O85" s="217"/>
      <c r="P85" s="218"/>
      <c r="Q85" s="219"/>
    </row>
    <row r="86" spans="1:17" s="158" customFormat="1" x14ac:dyDescent="0.3">
      <c r="A86" s="9"/>
      <c r="B86" s="159"/>
      <c r="C86" s="159"/>
      <c r="D86" s="159"/>
      <c r="E86" s="159"/>
      <c r="F86" s="13"/>
      <c r="G86" s="159"/>
      <c r="H86" s="159"/>
      <c r="I86" s="13"/>
      <c r="J86" s="13">
        <f>J82-J84</f>
        <v>0</v>
      </c>
      <c r="K86" s="159"/>
      <c r="L86" s="13" t="e">
        <f>L82-L84</f>
        <v>#DIV/0!</v>
      </c>
      <c r="M86" s="159"/>
      <c r="N86" s="217" t="s">
        <v>159</v>
      </c>
      <c r="O86" s="217"/>
      <c r="P86" s="218"/>
      <c r="Q86" s="219"/>
    </row>
    <row r="87" spans="1:17" s="158" customFormat="1" x14ac:dyDescent="0.3">
      <c r="A87" s="9"/>
      <c r="B87" s="159"/>
      <c r="C87" s="159"/>
      <c r="D87" s="159"/>
      <c r="E87" s="159"/>
      <c r="F87" s="13"/>
      <c r="G87" s="159"/>
      <c r="H87" s="159"/>
      <c r="I87" s="13"/>
      <c r="J87" s="18"/>
      <c r="K87" s="159"/>
      <c r="L87" s="13"/>
      <c r="M87" s="159"/>
      <c r="N87" s="217"/>
      <c r="O87" s="217"/>
      <c r="P87" s="218"/>
      <c r="Q87" s="219"/>
    </row>
    <row r="88" spans="1:17" s="158" customFormat="1" x14ac:dyDescent="0.3">
      <c r="A88" s="9"/>
      <c r="B88" s="159"/>
      <c r="C88" s="159"/>
      <c r="D88" s="159"/>
      <c r="E88" s="159"/>
      <c r="F88" s="13"/>
      <c r="G88" s="159"/>
      <c r="H88" s="159"/>
      <c r="I88" s="13"/>
      <c r="J88" s="18">
        <f>L88*K82</f>
        <v>0</v>
      </c>
      <c r="K88" s="159"/>
      <c r="L88" s="13">
        <f>L76-L84</f>
        <v>0</v>
      </c>
      <c r="M88" s="159"/>
      <c r="N88" s="217" t="s">
        <v>192</v>
      </c>
      <c r="O88" s="217"/>
      <c r="P88" s="218"/>
      <c r="Q88" s="219"/>
    </row>
    <row r="89" spans="1:17" ht="15" thickBot="1" x14ac:dyDescent="0.35">
      <c r="A89" s="15"/>
      <c r="B89" s="16"/>
      <c r="C89" s="16"/>
      <c r="D89" s="16"/>
      <c r="E89" s="16"/>
      <c r="F89" s="16"/>
      <c r="G89" s="16"/>
      <c r="H89" s="16"/>
      <c r="I89" s="27"/>
      <c r="J89" s="27"/>
      <c r="K89" s="28"/>
      <c r="L89" s="27"/>
      <c r="M89" s="16"/>
      <c r="N89" s="220"/>
      <c r="O89" s="220"/>
      <c r="P89" s="221"/>
      <c r="Q89" s="219"/>
    </row>
    <row r="90" spans="1:17" x14ac:dyDescent="0.3">
      <c r="N90" s="219"/>
      <c r="O90" s="219"/>
      <c r="P90" s="219"/>
      <c r="Q90" s="219"/>
    </row>
    <row r="91" spans="1:17" x14ac:dyDescent="0.3">
      <c r="N91" s="219"/>
      <c r="O91" s="219"/>
      <c r="P91" s="219"/>
      <c r="Q91" s="219"/>
    </row>
  </sheetData>
  <mergeCells count="1">
    <mergeCell ref="A3:O3"/>
  </mergeCells>
  <pageMargins left="0.70866141732283472" right="0.70866141732283472" top="0.74803149606299213" bottom="0.74803149606299213" header="0.31496062992125984" footer="0.31496062992125984"/>
  <pageSetup paperSize="9" scale="3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heetViews>
  <sheetFormatPr defaultColWidth="9.109375" defaultRowHeight="14.4" x14ac:dyDescent="0.3"/>
  <cols>
    <col min="1" max="1" width="19.6640625" style="158" customWidth="1"/>
    <col min="2" max="2" width="56.44140625" style="158" customWidth="1"/>
    <col min="3" max="3" width="17.5546875" style="158" customWidth="1"/>
    <col min="4" max="4" width="21" style="158" bestFit="1" customWidth="1"/>
    <col min="5" max="6" width="10.6640625" style="158" customWidth="1"/>
    <col min="7" max="7" width="22.5546875" style="158" customWidth="1"/>
    <col min="8" max="9" width="9.109375" style="158"/>
    <col min="10" max="12" width="0" style="158" hidden="1" customWidth="1"/>
    <col min="13" max="16384" width="9.109375" style="158"/>
  </cols>
  <sheetData>
    <row r="1" spans="1:8" ht="20.25" thickTop="1" thickBot="1" x14ac:dyDescent="0.35">
      <c r="A1" s="172" t="s">
        <v>198</v>
      </c>
      <c r="G1" s="4"/>
    </row>
    <row r="2" spans="1:8" ht="15" x14ac:dyDescent="0.25">
      <c r="A2" s="249"/>
      <c r="B2" s="250"/>
      <c r="C2" s="250"/>
      <c r="D2" s="250"/>
      <c r="E2" s="250"/>
      <c r="F2" s="250"/>
      <c r="G2" s="250"/>
      <c r="H2" s="251"/>
    </row>
    <row r="3" spans="1:8" ht="15" hidden="1" x14ac:dyDescent="0.25">
      <c r="A3" s="9"/>
      <c r="B3" s="159"/>
      <c r="C3" s="159">
        <f>IF('Cost of PA shares'!AE55=3,'Cost of PA shares'!P55,0)</f>
        <v>0</v>
      </c>
      <c r="D3" s="159"/>
      <c r="E3" s="159"/>
      <c r="F3" s="159"/>
      <c r="G3" s="159"/>
      <c r="H3" s="8"/>
    </row>
    <row r="4" spans="1:8" ht="15" hidden="1" x14ac:dyDescent="0.25">
      <c r="A4" s="9"/>
      <c r="B4" s="159"/>
      <c r="C4" s="159">
        <f>IF('Cost of PA shares'!AE56=3,'Cost of PA shares'!P56,0)</f>
        <v>0</v>
      </c>
      <c r="D4" s="159"/>
      <c r="E4" s="159"/>
      <c r="F4" s="159"/>
      <c r="G4" s="159"/>
      <c r="H4" s="8"/>
    </row>
    <row r="5" spans="1:8" ht="15" hidden="1" x14ac:dyDescent="0.25">
      <c r="A5" s="9"/>
      <c r="B5" s="159"/>
      <c r="C5" s="159">
        <f>IF('Cost of PA shares'!AE57=3,'Cost of PA shares'!P57,0)</f>
        <v>0</v>
      </c>
      <c r="D5" s="159"/>
      <c r="E5" s="159"/>
      <c r="F5" s="159"/>
      <c r="G5" s="159"/>
      <c r="H5" s="8"/>
    </row>
    <row r="6" spans="1:8" ht="15" hidden="1" x14ac:dyDescent="0.25">
      <c r="A6" s="9"/>
      <c r="B6" s="159"/>
      <c r="C6" s="159">
        <f>IF('Cost of PA shares'!AE58=3,'Cost of PA shares'!P58,0)</f>
        <v>0</v>
      </c>
      <c r="D6" s="159"/>
      <c r="E6" s="159"/>
      <c r="F6" s="159"/>
      <c r="G6" s="159"/>
      <c r="H6" s="8"/>
    </row>
    <row r="7" spans="1:8" ht="15" hidden="1" x14ac:dyDescent="0.25">
      <c r="A7" s="9"/>
      <c r="B7" s="159"/>
      <c r="C7" s="159">
        <f>IF('Cost of PA shares'!AE59=3,'Cost of PA shares'!P59,0)</f>
        <v>0</v>
      </c>
      <c r="D7" s="159"/>
      <c r="E7" s="159"/>
      <c r="F7" s="159"/>
      <c r="G7" s="159"/>
      <c r="H7" s="8"/>
    </row>
    <row r="8" spans="1:8" ht="15" hidden="1" x14ac:dyDescent="0.25">
      <c r="A8" s="9"/>
      <c r="B8" s="159"/>
      <c r="C8" s="159">
        <f>IF('Cost of PA shares'!AE60=3,'Cost of PA shares'!P60,0)</f>
        <v>0</v>
      </c>
      <c r="D8" s="159"/>
      <c r="E8" s="159"/>
      <c r="F8" s="159"/>
      <c r="G8" s="159"/>
      <c r="H8" s="8"/>
    </row>
    <row r="9" spans="1:8" ht="15" hidden="1" x14ac:dyDescent="0.25">
      <c r="A9" s="9"/>
      <c r="B9" s="159"/>
      <c r="C9" s="159">
        <f>IF('Cost of PA shares'!AE61=3,'Cost of PA shares'!P61,0)</f>
        <v>0</v>
      </c>
      <c r="D9" s="159"/>
      <c r="E9" s="159"/>
      <c r="F9" s="159"/>
      <c r="G9" s="159"/>
      <c r="H9" s="8"/>
    </row>
    <row r="10" spans="1:8" ht="15" hidden="1" x14ac:dyDescent="0.25">
      <c r="A10" s="9"/>
      <c r="B10" s="159"/>
      <c r="C10" s="159">
        <f>IF('Cost of PA shares'!AE62=3,'Cost of PA shares'!P62,0)</f>
        <v>0</v>
      </c>
      <c r="D10" s="159"/>
      <c r="E10" s="159"/>
      <c r="F10" s="159"/>
      <c r="G10" s="159"/>
      <c r="H10" s="8"/>
    </row>
    <row r="11" spans="1:8" ht="15" hidden="1" x14ac:dyDescent="0.25">
      <c r="A11" s="9"/>
      <c r="B11" s="159"/>
      <c r="C11" s="159">
        <f>IF('Cost of PA shares'!AE63=3,'Cost of PA shares'!P63,0)</f>
        <v>0</v>
      </c>
      <c r="D11" s="159"/>
      <c r="E11" s="159"/>
      <c r="F11" s="159"/>
      <c r="G11" s="159"/>
      <c r="H11" s="8"/>
    </row>
    <row r="12" spans="1:8" ht="15" hidden="1" x14ac:dyDescent="0.25">
      <c r="A12" s="9"/>
      <c r="B12" s="159"/>
      <c r="C12" s="159">
        <f>IF('Cost of PA shares'!AE64=3,'Cost of PA shares'!P64,0)</f>
        <v>0</v>
      </c>
      <c r="D12" s="159"/>
      <c r="E12" s="159"/>
      <c r="F12" s="159"/>
      <c r="G12" s="159"/>
      <c r="H12" s="8"/>
    </row>
    <row r="13" spans="1:8" ht="15" hidden="1" x14ac:dyDescent="0.25">
      <c r="A13" s="9"/>
      <c r="B13" s="159"/>
      <c r="C13" s="159">
        <f>IF('Cost of PA shares'!AE65=3,'Cost of PA shares'!P65,0)</f>
        <v>0</v>
      </c>
      <c r="D13" s="159"/>
      <c r="E13" s="159"/>
      <c r="F13" s="159"/>
      <c r="G13" s="159"/>
      <c r="H13" s="8"/>
    </row>
    <row r="14" spans="1:8" ht="15" hidden="1" x14ac:dyDescent="0.25">
      <c r="A14" s="9"/>
      <c r="B14" s="159"/>
      <c r="C14" s="159">
        <f>IF('Cost of PA shares'!AE66=3,'Cost of PA shares'!P66,0)</f>
        <v>0</v>
      </c>
      <c r="D14" s="159"/>
      <c r="E14" s="159"/>
      <c r="F14" s="159"/>
      <c r="G14" s="159"/>
      <c r="H14" s="8"/>
    </row>
    <row r="15" spans="1:8" ht="15" hidden="1" x14ac:dyDescent="0.25">
      <c r="A15" s="9"/>
      <c r="B15" s="159"/>
      <c r="C15" s="159">
        <f>IF('Cost of PA shares'!AE67=3,'Cost of PA shares'!P67,0)</f>
        <v>0</v>
      </c>
      <c r="D15" s="159"/>
      <c r="E15" s="159"/>
      <c r="F15" s="159"/>
      <c r="G15" s="159"/>
      <c r="H15" s="8"/>
    </row>
    <row r="16" spans="1:8" ht="15" hidden="1" x14ac:dyDescent="0.25">
      <c r="A16" s="9"/>
      <c r="B16" s="159"/>
      <c r="C16" s="159">
        <f>IF('Cost of PA shares'!AE68=3,'Cost of PA shares'!P68,0)</f>
        <v>0</v>
      </c>
      <c r="D16" s="159"/>
      <c r="E16" s="159"/>
      <c r="F16" s="159"/>
      <c r="G16" s="159"/>
      <c r="H16" s="8"/>
    </row>
    <row r="17" spans="1:9" ht="15" hidden="1" x14ac:dyDescent="0.25">
      <c r="A17" s="9"/>
      <c r="B17" s="159"/>
      <c r="C17" s="159">
        <f>IF('Cost of PA shares'!AE69=3,'Cost of PA shares'!P69,0)</f>
        <v>0</v>
      </c>
      <c r="D17" s="159"/>
      <c r="E17" s="159"/>
      <c r="F17" s="159"/>
      <c r="G17" s="159"/>
      <c r="H17" s="8"/>
    </row>
    <row r="18" spans="1:9" ht="15" hidden="1" x14ac:dyDescent="0.25">
      <c r="A18" s="9"/>
      <c r="B18" s="159"/>
      <c r="C18" s="159">
        <f>IF('Cost of PA shares'!AE70=3,'Cost of PA shares'!P70,0)</f>
        <v>0</v>
      </c>
      <c r="D18" s="159"/>
      <c r="E18" s="159"/>
      <c r="F18" s="159"/>
      <c r="G18" s="159"/>
      <c r="H18" s="8"/>
    </row>
    <row r="19" spans="1:9" ht="15" hidden="1" x14ac:dyDescent="0.25">
      <c r="A19" s="9"/>
      <c r="B19" s="159"/>
      <c r="C19" s="159">
        <f>IF('Cost of PA shares'!AE71=3,'Cost of PA shares'!P71,0)</f>
        <v>0</v>
      </c>
      <c r="D19" s="159"/>
      <c r="E19" s="159"/>
      <c r="F19" s="159"/>
      <c r="G19" s="159"/>
      <c r="H19" s="8"/>
    </row>
    <row r="20" spans="1:9" ht="15" hidden="1" x14ac:dyDescent="0.25">
      <c r="A20" s="9"/>
      <c r="B20" s="159"/>
      <c r="C20" s="159">
        <f>IF('Cost of PA shares'!AE72=3,'Cost of PA shares'!P72,0)</f>
        <v>0</v>
      </c>
      <c r="D20" s="159"/>
      <c r="E20" s="159"/>
      <c r="F20" s="159"/>
      <c r="G20" s="159"/>
      <c r="H20" s="8"/>
    </row>
    <row r="21" spans="1:9" ht="15" hidden="1" x14ac:dyDescent="0.25">
      <c r="A21" s="9"/>
      <c r="B21" s="159"/>
      <c r="C21" s="159">
        <f>IF('Cost of PA shares'!AE73=3,'Cost of PA shares'!P73,0)</f>
        <v>0</v>
      </c>
      <c r="D21" s="159"/>
      <c r="E21" s="159"/>
      <c r="F21" s="159"/>
      <c r="G21" s="159"/>
      <c r="H21" s="8"/>
    </row>
    <row r="22" spans="1:9" ht="15" hidden="1" x14ac:dyDescent="0.25">
      <c r="A22" s="9"/>
      <c r="B22" s="159"/>
      <c r="C22" s="159">
        <f>IF('Cost of PA shares'!AE74=3,'Cost of PA shares'!P74,0)</f>
        <v>0</v>
      </c>
      <c r="D22" s="159"/>
      <c r="E22" s="159"/>
      <c r="F22" s="159"/>
      <c r="G22" s="159"/>
      <c r="H22" s="8"/>
    </row>
    <row r="23" spans="1:9" ht="15" hidden="1" x14ac:dyDescent="0.25">
      <c r="A23" s="9"/>
      <c r="B23" s="159"/>
      <c r="C23" s="159">
        <f>IF('Cost of PA shares'!J86&gt;0,'Cost of PA shares'!J86,0)</f>
        <v>0</v>
      </c>
      <c r="D23" s="159"/>
      <c r="E23" s="159"/>
      <c r="F23" s="159"/>
      <c r="G23" s="159"/>
      <c r="H23" s="8"/>
    </row>
    <row r="24" spans="1:9" ht="15" x14ac:dyDescent="0.25">
      <c r="A24" s="244"/>
      <c r="B24" s="174"/>
      <c r="C24" s="174"/>
      <c r="D24" s="174"/>
      <c r="E24" s="174"/>
      <c r="F24" s="174"/>
      <c r="G24" s="174"/>
      <c r="H24" s="245"/>
    </row>
    <row r="25" spans="1:9" ht="15" x14ac:dyDescent="0.25">
      <c r="A25" s="244">
        <v>2015</v>
      </c>
      <c r="B25" s="160" t="s">
        <v>25</v>
      </c>
      <c r="C25" s="156">
        <f>SUM(C3:C23)</f>
        <v>0</v>
      </c>
      <c r="D25" s="174" t="s">
        <v>183</v>
      </c>
      <c r="E25" s="175" t="s">
        <v>193</v>
      </c>
      <c r="F25" s="174"/>
      <c r="G25" s="174"/>
      <c r="H25" s="245"/>
    </row>
    <row r="26" spans="1:9" ht="15.75" thickBot="1" x14ac:dyDescent="0.3">
      <c r="A26" s="246"/>
      <c r="B26" s="247"/>
      <c r="C26" s="247"/>
      <c r="D26" s="247"/>
      <c r="E26" s="247"/>
      <c r="F26" s="247"/>
      <c r="G26" s="247"/>
      <c r="H26" s="248"/>
    </row>
    <row r="27" spans="1:9" ht="15.75" thickBot="1" x14ac:dyDescent="0.3">
      <c r="A27" s="159"/>
      <c r="B27" s="170"/>
      <c r="C27" s="171"/>
      <c r="D27" s="171"/>
      <c r="E27" s="171"/>
      <c r="F27" s="171"/>
      <c r="G27" s="171"/>
      <c r="H27" s="159"/>
      <c r="I27" s="159"/>
    </row>
    <row r="28" spans="1:9" ht="15" x14ac:dyDescent="0.25">
      <c r="A28" s="252" t="s">
        <v>131</v>
      </c>
      <c r="B28" s="7"/>
      <c r="C28" s="7"/>
      <c r="D28" s="7"/>
      <c r="E28" s="7"/>
      <c r="F28" s="7"/>
      <c r="G28" s="7"/>
      <c r="H28" s="227"/>
      <c r="I28" s="159"/>
    </row>
    <row r="29" spans="1:9" ht="15" x14ac:dyDescent="0.25">
      <c r="A29" s="253"/>
      <c r="B29" s="173"/>
      <c r="C29" s="185" t="s">
        <v>24</v>
      </c>
      <c r="D29" s="184" t="s">
        <v>130</v>
      </c>
      <c r="E29" s="173"/>
      <c r="F29" s="173"/>
      <c r="G29" s="173"/>
      <c r="H29" s="254"/>
    </row>
    <row r="30" spans="1:9" ht="15.75" thickBot="1" x14ac:dyDescent="0.3">
      <c r="A30" s="255"/>
      <c r="B30" s="256"/>
      <c r="C30" s="257">
        <f>C25</f>
        <v>0</v>
      </c>
      <c r="D30" s="258">
        <f>ROUND(C30*25%,2)</f>
        <v>0</v>
      </c>
      <c r="E30" s="256" t="s">
        <v>183</v>
      </c>
      <c r="F30" s="256"/>
      <c r="G30" s="256"/>
      <c r="H30" s="259"/>
    </row>
    <row r="32" spans="1:9" ht="15.75" thickBot="1" x14ac:dyDescent="0.3"/>
    <row r="33" spans="1:8" ht="15" x14ac:dyDescent="0.25">
      <c r="A33" s="272" t="s">
        <v>200</v>
      </c>
      <c r="B33" s="7"/>
      <c r="C33" s="7"/>
      <c r="D33" s="7"/>
      <c r="E33" s="7"/>
      <c r="F33" s="7"/>
      <c r="G33" s="7"/>
      <c r="H33" s="227"/>
    </row>
    <row r="34" spans="1:8" ht="15.75" thickBot="1" x14ac:dyDescent="0.3">
      <c r="A34" s="273"/>
      <c r="B34" s="159"/>
      <c r="C34" s="159"/>
      <c r="D34" s="159"/>
      <c r="E34" s="159"/>
      <c r="F34" s="159"/>
      <c r="G34" s="159"/>
      <c r="H34" s="8"/>
    </row>
    <row r="35" spans="1:8" x14ac:dyDescent="0.3">
      <c r="A35" s="228" t="s">
        <v>201</v>
      </c>
      <c r="B35" s="7"/>
      <c r="C35" s="7"/>
      <c r="D35" s="7"/>
      <c r="E35" s="7"/>
      <c r="F35" s="7"/>
      <c r="G35" s="7"/>
      <c r="H35" s="227"/>
    </row>
    <row r="36" spans="1:8" ht="15" x14ac:dyDescent="0.25">
      <c r="A36" s="273"/>
      <c r="B36" s="159"/>
      <c r="C36" s="159"/>
      <c r="D36" s="159"/>
      <c r="E36" s="159"/>
      <c r="F36" s="159"/>
      <c r="G36" s="159"/>
      <c r="H36" s="8"/>
    </row>
    <row r="37" spans="1:8" ht="17.399999999999999" x14ac:dyDescent="0.35">
      <c r="A37" s="273" t="s">
        <v>202</v>
      </c>
      <c r="B37" s="159" t="s">
        <v>203</v>
      </c>
      <c r="C37" s="159"/>
      <c r="D37" s="159"/>
      <c r="E37" s="159"/>
      <c r="F37" s="159"/>
      <c r="G37" s="159"/>
      <c r="H37" s="8"/>
    </row>
    <row r="38" spans="1:8" ht="15" x14ac:dyDescent="0.25">
      <c r="A38" s="275">
        <f>'Cost of PA shares'!K76</f>
        <v>0</v>
      </c>
      <c r="B38" s="269">
        <v>42349</v>
      </c>
      <c r="C38" s="159"/>
      <c r="D38" s="159"/>
      <c r="E38" s="159"/>
      <c r="F38" s="159"/>
      <c r="G38" s="159"/>
      <c r="H38" s="8"/>
    </row>
    <row r="39" spans="1:8" ht="15" x14ac:dyDescent="0.25">
      <c r="A39" s="273"/>
      <c r="B39" s="159"/>
      <c r="C39" s="159"/>
      <c r="D39" s="159"/>
      <c r="E39" s="159"/>
      <c r="F39" s="159"/>
      <c r="G39" s="159"/>
      <c r="H39" s="8"/>
    </row>
    <row r="40" spans="1:8" x14ac:dyDescent="0.3">
      <c r="A40" s="9" t="s">
        <v>204</v>
      </c>
      <c r="B40" s="159"/>
      <c r="C40" s="270">
        <f>'Cost of PA shares'!J82</f>
        <v>0</v>
      </c>
      <c r="D40" s="159"/>
      <c r="E40" s="159"/>
      <c r="F40" s="159"/>
      <c r="G40" s="159"/>
      <c r="H40" s="8"/>
    </row>
    <row r="41" spans="1:8" ht="15" x14ac:dyDescent="0.25">
      <c r="A41" s="9" t="s">
        <v>205</v>
      </c>
      <c r="B41" s="159"/>
      <c r="C41" s="270">
        <f>'Cost of PA shares'!J84</f>
        <v>0</v>
      </c>
      <c r="D41" s="159"/>
      <c r="E41" s="159"/>
      <c r="F41" s="159"/>
      <c r="G41" s="159"/>
      <c r="H41" s="8"/>
    </row>
    <row r="42" spans="1:8" ht="15" x14ac:dyDescent="0.25">
      <c r="A42" s="276" t="s">
        <v>206</v>
      </c>
      <c r="B42" s="159"/>
      <c r="C42" s="270">
        <f>C40-C41</f>
        <v>0</v>
      </c>
      <c r="D42" s="159"/>
      <c r="E42" s="159"/>
      <c r="F42" s="159"/>
      <c r="G42" s="159"/>
      <c r="H42" s="8"/>
    </row>
    <row r="43" spans="1:8" x14ac:dyDescent="0.3">
      <c r="A43" s="276" t="s">
        <v>207</v>
      </c>
      <c r="B43" s="159"/>
      <c r="C43" s="271" t="s">
        <v>208</v>
      </c>
      <c r="D43" s="159"/>
      <c r="E43" s="159"/>
      <c r="F43" s="159"/>
      <c r="G43" s="159"/>
      <c r="H43" s="8"/>
    </row>
    <row r="44" spans="1:8" x14ac:dyDescent="0.3">
      <c r="A44" s="276" t="s">
        <v>209</v>
      </c>
      <c r="B44" s="159"/>
      <c r="C44" s="271" t="s">
        <v>208</v>
      </c>
      <c r="D44" s="159"/>
      <c r="E44" s="159"/>
      <c r="F44" s="159"/>
      <c r="G44" s="159"/>
      <c r="H44" s="8"/>
    </row>
    <row r="45" spans="1:8" ht="15" x14ac:dyDescent="0.25">
      <c r="A45" s="9"/>
      <c r="B45" s="159"/>
      <c r="C45" s="159"/>
      <c r="D45" s="159"/>
      <c r="E45" s="159"/>
      <c r="F45" s="159"/>
      <c r="G45" s="159"/>
      <c r="H45" s="8"/>
    </row>
    <row r="46" spans="1:8" ht="15" x14ac:dyDescent="0.25">
      <c r="A46" s="274" t="s">
        <v>210</v>
      </c>
      <c r="B46" s="159"/>
      <c r="C46" s="159"/>
      <c r="D46" s="159"/>
      <c r="E46" s="159"/>
      <c r="F46" s="159"/>
      <c r="G46" s="159"/>
      <c r="H46" s="8"/>
    </row>
    <row r="47" spans="1:8" ht="15" x14ac:dyDescent="0.25">
      <c r="A47" s="9"/>
      <c r="B47" s="159"/>
      <c r="C47" s="159"/>
      <c r="D47" s="159"/>
      <c r="E47" s="159"/>
      <c r="F47" s="159"/>
      <c r="G47" s="159"/>
      <c r="H47" s="8"/>
    </row>
    <row r="48" spans="1:8" ht="15" x14ac:dyDescent="0.25">
      <c r="A48" s="9" t="s">
        <v>211</v>
      </c>
      <c r="B48" s="159"/>
      <c r="C48" s="270">
        <f>C42</f>
        <v>0</v>
      </c>
      <c r="D48" s="159"/>
      <c r="E48" s="159"/>
      <c r="F48" s="159"/>
      <c r="G48" s="159"/>
      <c r="H48" s="8"/>
    </row>
    <row r="49" spans="1:8" x14ac:dyDescent="0.3">
      <c r="A49" s="9" t="s">
        <v>212</v>
      </c>
      <c r="B49" s="159"/>
      <c r="C49" s="287">
        <f>C48*5/6</f>
        <v>0</v>
      </c>
      <c r="D49" s="289" t="s">
        <v>214</v>
      </c>
      <c r="E49" s="290"/>
      <c r="F49" s="290"/>
      <c r="G49" s="290"/>
      <c r="H49" s="8"/>
    </row>
    <row r="50" spans="1:8" x14ac:dyDescent="0.3">
      <c r="A50" s="9" t="s">
        <v>213</v>
      </c>
      <c r="B50" s="159"/>
      <c r="C50" s="288"/>
      <c r="D50" s="289"/>
      <c r="E50" s="290"/>
      <c r="F50" s="290"/>
      <c r="G50" s="290"/>
      <c r="H50" s="8"/>
    </row>
    <row r="51" spans="1:8" ht="15.75" thickBot="1" x14ac:dyDescent="0.3">
      <c r="A51" s="15"/>
      <c r="B51" s="16"/>
      <c r="C51" s="16"/>
      <c r="D51" s="16"/>
      <c r="E51" s="16"/>
      <c r="F51" s="16"/>
      <c r="G51" s="16"/>
      <c r="H51" s="277"/>
    </row>
  </sheetData>
  <mergeCells count="2">
    <mergeCell ref="C49:C50"/>
    <mergeCell ref="D49:G50"/>
  </mergeCells>
  <pageMargins left="0.70866141732283472" right="0.70866141732283472" top="0.74803149606299213" bottom="0.74803149606299213" header="0.31496062992125984" footer="0.31496062992125984"/>
  <pageSetup paperSize="9" scale="56" orientation="portrait" r:id="rId1"/>
  <headerFooter>
    <oddFooter>&amp;LPA has made every effort to provide detailed share records and this calculator to you.   It remains however your personal responsibility to report your share income on your tax returns.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66"/>
  <sheetViews>
    <sheetView zoomScaleNormal="100" workbookViewId="0">
      <pane xSplit="4" ySplit="3" topLeftCell="E4" activePane="bottomRight" state="frozen"/>
      <selection pane="topRight" activeCell="E1" sqref="E1"/>
      <selection pane="bottomLeft" activeCell="A4" sqref="A4"/>
      <selection pane="bottomRight"/>
    </sheetView>
  </sheetViews>
  <sheetFormatPr defaultColWidth="9.109375" defaultRowHeight="13.2" x14ac:dyDescent="0.25"/>
  <cols>
    <col min="1" max="1" width="43.109375" style="91" bestFit="1" customWidth="1"/>
    <col min="2" max="2" width="9.109375" style="91"/>
    <col min="3" max="3" width="21.5546875" style="91" customWidth="1"/>
    <col min="4" max="4" width="7.88671875" style="126" customWidth="1"/>
    <col min="5" max="5" width="11.88671875" style="91" bestFit="1" customWidth="1"/>
    <col min="6" max="6" width="10.33203125" style="91" bestFit="1" customWidth="1"/>
    <col min="7" max="7" width="20.44140625" style="125" customWidth="1"/>
    <col min="8" max="8" width="11.33203125" style="91" customWidth="1"/>
    <col min="9" max="9" width="33" style="91" customWidth="1"/>
    <col min="10" max="10" width="32.5546875" style="91" customWidth="1"/>
    <col min="11" max="11" width="17" style="91" customWidth="1"/>
    <col min="12" max="12" width="14" style="91" customWidth="1"/>
    <col min="13" max="13" width="17" style="91" customWidth="1"/>
    <col min="14" max="16384" width="9.109375" style="91"/>
  </cols>
  <sheetData>
    <row r="1" spans="1:14" ht="21.75" thickBot="1" x14ac:dyDescent="0.4">
      <c r="A1" s="86" t="s">
        <v>40</v>
      </c>
      <c r="B1" s="87"/>
      <c r="C1" s="87"/>
      <c r="D1" s="88"/>
      <c r="E1" s="89"/>
      <c r="F1" s="89"/>
      <c r="G1" s="90"/>
      <c r="H1" s="89"/>
      <c r="I1" s="89"/>
      <c r="J1" s="89"/>
      <c r="K1" s="89"/>
      <c r="L1" s="89"/>
      <c r="M1" s="89"/>
      <c r="N1" s="89"/>
    </row>
    <row r="2" spans="1:14" ht="16.5" thickBot="1" x14ac:dyDescent="0.3">
      <c r="A2" s="128" t="s">
        <v>41</v>
      </c>
      <c r="B2" s="129"/>
      <c r="C2" s="129"/>
      <c r="D2" s="130"/>
      <c r="E2" s="155"/>
      <c r="F2" s="131"/>
      <c r="G2" s="299"/>
      <c r="H2" s="299"/>
      <c r="I2" s="299"/>
      <c r="J2" s="299"/>
      <c r="K2" s="299"/>
      <c r="L2" s="299"/>
      <c r="M2" s="299"/>
      <c r="N2" s="89"/>
    </row>
    <row r="3" spans="1:14" ht="25.5" customHeight="1" thickBot="1" x14ac:dyDescent="0.35">
      <c r="A3" s="132" t="s">
        <v>42</v>
      </c>
      <c r="B3" s="133" t="s">
        <v>43</v>
      </c>
      <c r="C3" s="133" t="s">
        <v>44</v>
      </c>
      <c r="D3" s="133" t="s">
        <v>45</v>
      </c>
      <c r="E3" s="132" t="s">
        <v>194</v>
      </c>
      <c r="F3" s="133" t="s">
        <v>195</v>
      </c>
      <c r="G3" s="197" t="s">
        <v>46</v>
      </c>
      <c r="H3" s="300" t="s">
        <v>10</v>
      </c>
      <c r="I3" s="303" t="s">
        <v>47</v>
      </c>
      <c r="J3" s="298"/>
      <c r="K3" s="298"/>
      <c r="L3" s="298"/>
      <c r="M3" s="304"/>
      <c r="N3" s="89"/>
    </row>
    <row r="4" spans="1:14" ht="13.8" x14ac:dyDescent="0.3">
      <c r="A4" s="211">
        <v>1992</v>
      </c>
      <c r="B4" s="212" t="s">
        <v>48</v>
      </c>
      <c r="C4" s="212" t="s">
        <v>49</v>
      </c>
      <c r="D4" s="213">
        <v>0.15</v>
      </c>
      <c r="E4" s="95"/>
      <c r="F4" s="95"/>
      <c r="G4" s="198" t="s">
        <v>50</v>
      </c>
      <c r="H4" s="301"/>
      <c r="I4" s="305" t="s">
        <v>51</v>
      </c>
      <c r="J4" s="305" t="s">
        <v>52</v>
      </c>
      <c r="K4" s="306">
        <v>0.33333000000000002</v>
      </c>
      <c r="L4" s="306">
        <v>0.33333000000000002</v>
      </c>
      <c r="M4" s="309">
        <v>0.33333000000000002</v>
      </c>
      <c r="N4" s="89"/>
    </row>
    <row r="5" spans="1:14" ht="13.8" x14ac:dyDescent="0.3">
      <c r="A5" s="92">
        <v>1992</v>
      </c>
      <c r="B5" s="93" t="s">
        <v>53</v>
      </c>
      <c r="C5" s="93" t="s">
        <v>54</v>
      </c>
      <c r="D5" s="214">
        <v>0.1</v>
      </c>
      <c r="E5" s="95"/>
      <c r="F5" s="95"/>
      <c r="G5" s="198"/>
      <c r="H5" s="301"/>
      <c r="I5" s="301"/>
      <c r="J5" s="301"/>
      <c r="K5" s="307"/>
      <c r="L5" s="307"/>
      <c r="M5" s="310"/>
      <c r="N5" s="89"/>
    </row>
    <row r="6" spans="1:14" ht="14.4" thickBot="1" x14ac:dyDescent="0.35">
      <c r="A6" s="92">
        <v>1993</v>
      </c>
      <c r="B6" s="93" t="s">
        <v>48</v>
      </c>
      <c r="C6" s="93" t="s">
        <v>55</v>
      </c>
      <c r="D6" s="214">
        <v>0.14000000000000001</v>
      </c>
      <c r="E6" s="95"/>
      <c r="F6" s="95"/>
      <c r="G6" s="199"/>
      <c r="H6" s="302"/>
      <c r="I6" s="302"/>
      <c r="J6" s="302"/>
      <c r="K6" s="308"/>
      <c r="L6" s="308"/>
      <c r="M6" s="311"/>
      <c r="N6" s="89"/>
    </row>
    <row r="7" spans="1:14" ht="15.75" x14ac:dyDescent="0.25">
      <c r="A7" s="92">
        <v>1993</v>
      </c>
      <c r="B7" s="93" t="s">
        <v>53</v>
      </c>
      <c r="C7" s="93" t="s">
        <v>56</v>
      </c>
      <c r="D7" s="214">
        <v>0.22500000000000001</v>
      </c>
      <c r="E7" s="95"/>
      <c r="F7" s="95"/>
      <c r="G7" s="200" t="s">
        <v>57</v>
      </c>
      <c r="H7" s="97"/>
      <c r="I7" s="97"/>
      <c r="J7" s="97"/>
      <c r="K7" s="97"/>
      <c r="L7" s="97"/>
      <c r="M7" s="98"/>
      <c r="N7" s="89"/>
    </row>
    <row r="8" spans="1:14" ht="12.75" x14ac:dyDescent="0.2">
      <c r="A8" s="92">
        <v>1994</v>
      </c>
      <c r="B8" s="93" t="s">
        <v>48</v>
      </c>
      <c r="C8" s="93" t="s">
        <v>58</v>
      </c>
      <c r="D8" s="214">
        <v>0.4</v>
      </c>
      <c r="E8" s="95"/>
      <c r="F8" s="95"/>
      <c r="G8" s="201">
        <v>1993</v>
      </c>
      <c r="H8" s="99">
        <v>34495</v>
      </c>
      <c r="I8" s="99">
        <v>36404</v>
      </c>
      <c r="J8" s="99">
        <v>35674</v>
      </c>
      <c r="K8" s="100"/>
      <c r="L8" s="100"/>
      <c r="M8" s="101"/>
      <c r="N8" s="100"/>
    </row>
    <row r="9" spans="1:14" ht="12.75" x14ac:dyDescent="0.2">
      <c r="A9" s="92">
        <v>1994</v>
      </c>
      <c r="B9" s="93" t="s">
        <v>53</v>
      </c>
      <c r="C9" s="93" t="s">
        <v>59</v>
      </c>
      <c r="D9" s="214">
        <v>0.5</v>
      </c>
      <c r="E9" s="95"/>
      <c r="F9" s="95"/>
      <c r="G9" s="201" t="s">
        <v>60</v>
      </c>
      <c r="H9" s="99">
        <v>34715</v>
      </c>
      <c r="I9" s="99">
        <v>35811</v>
      </c>
      <c r="J9" s="99">
        <v>35811</v>
      </c>
      <c r="K9" s="100"/>
      <c r="L9" s="100"/>
      <c r="M9" s="101"/>
      <c r="N9" s="100"/>
    </row>
    <row r="10" spans="1:14" ht="12.75" x14ac:dyDescent="0.2">
      <c r="A10" s="92">
        <v>1995</v>
      </c>
      <c r="B10" s="93" t="s">
        <v>61</v>
      </c>
      <c r="C10" s="93" t="s">
        <v>62</v>
      </c>
      <c r="D10" s="214">
        <v>0.5</v>
      </c>
      <c r="E10" s="95"/>
      <c r="F10" s="95"/>
      <c r="G10" s="201">
        <v>1994</v>
      </c>
      <c r="H10" s="99">
        <v>34880</v>
      </c>
      <c r="I10" s="99">
        <v>36770</v>
      </c>
      <c r="J10" s="99">
        <v>36039</v>
      </c>
      <c r="K10" s="100"/>
      <c r="L10" s="100"/>
      <c r="M10" s="101"/>
      <c r="N10" s="100"/>
    </row>
    <row r="11" spans="1:14" ht="12.75" x14ac:dyDescent="0.2">
      <c r="A11" s="92">
        <v>1995</v>
      </c>
      <c r="B11" s="93" t="s">
        <v>53</v>
      </c>
      <c r="C11" s="93" t="s">
        <v>63</v>
      </c>
      <c r="D11" s="214">
        <v>0.52500000000000002</v>
      </c>
      <c r="E11" s="95"/>
      <c r="F11" s="95"/>
      <c r="G11" s="201"/>
      <c r="H11" s="99"/>
      <c r="I11" s="99"/>
      <c r="J11" s="99"/>
      <c r="K11" s="100"/>
      <c r="L11" s="100"/>
      <c r="M11" s="101"/>
      <c r="N11" s="100"/>
    </row>
    <row r="12" spans="1:14" ht="12.75" x14ac:dyDescent="0.2">
      <c r="A12" s="92">
        <v>1996</v>
      </c>
      <c r="B12" s="93" t="s">
        <v>61</v>
      </c>
      <c r="C12" s="93" t="s">
        <v>64</v>
      </c>
      <c r="D12" s="214">
        <v>0.75</v>
      </c>
      <c r="E12" s="95"/>
      <c r="F12" s="95"/>
      <c r="G12" s="202"/>
      <c r="H12" s="93"/>
      <c r="I12" s="93"/>
      <c r="J12" s="93"/>
      <c r="K12" s="95"/>
      <c r="L12" s="100"/>
      <c r="M12" s="101"/>
      <c r="N12" s="100"/>
    </row>
    <row r="13" spans="1:14" ht="12.75" x14ac:dyDescent="0.2">
      <c r="A13" s="92">
        <v>1996</v>
      </c>
      <c r="B13" s="93" t="s">
        <v>53</v>
      </c>
      <c r="C13" s="93" t="s">
        <v>65</v>
      </c>
      <c r="D13" s="214">
        <v>0.9</v>
      </c>
      <c r="E13" s="95"/>
      <c r="F13" s="95"/>
      <c r="G13" s="201">
        <v>1995</v>
      </c>
      <c r="H13" s="99">
        <v>35461</v>
      </c>
      <c r="I13" s="99">
        <v>37135</v>
      </c>
      <c r="J13" s="99">
        <v>36404</v>
      </c>
      <c r="K13" s="100"/>
      <c r="L13" s="100"/>
      <c r="M13" s="101"/>
      <c r="N13" s="100"/>
    </row>
    <row r="14" spans="1:14" ht="12.75" x14ac:dyDescent="0.2">
      <c r="A14" s="92">
        <v>1997</v>
      </c>
      <c r="B14" s="93" t="s">
        <v>61</v>
      </c>
      <c r="C14" s="93" t="s">
        <v>66</v>
      </c>
      <c r="D14" s="214">
        <v>0.93500000000000005</v>
      </c>
      <c r="E14" s="95"/>
      <c r="F14" s="95"/>
      <c r="G14" s="201">
        <v>1996</v>
      </c>
      <c r="H14" s="99">
        <v>35551</v>
      </c>
      <c r="I14" s="99">
        <v>37500</v>
      </c>
      <c r="J14" s="99">
        <v>36770</v>
      </c>
      <c r="K14" s="100"/>
      <c r="L14" s="100"/>
      <c r="M14" s="101"/>
      <c r="N14" s="100"/>
    </row>
    <row r="15" spans="1:14" ht="12.75" x14ac:dyDescent="0.2">
      <c r="A15" s="92">
        <v>1997</v>
      </c>
      <c r="B15" s="93" t="s">
        <v>53</v>
      </c>
      <c r="C15" s="93" t="s">
        <v>67</v>
      </c>
      <c r="D15" s="214">
        <v>1.26</v>
      </c>
      <c r="E15" s="95"/>
      <c r="F15" s="95"/>
      <c r="G15" s="201"/>
      <c r="H15" s="99"/>
      <c r="I15" s="99"/>
      <c r="J15" s="99"/>
      <c r="K15" s="100"/>
      <c r="L15" s="100"/>
      <c r="M15" s="101"/>
      <c r="N15" s="100"/>
    </row>
    <row r="16" spans="1:14" ht="15.75" x14ac:dyDescent="0.25">
      <c r="A16" s="92">
        <v>1998</v>
      </c>
      <c r="B16" s="93" t="s">
        <v>68</v>
      </c>
      <c r="C16" s="93" t="s">
        <v>69</v>
      </c>
      <c r="D16" s="214">
        <v>1.36</v>
      </c>
      <c r="E16" s="95"/>
      <c r="F16" s="95"/>
      <c r="G16" s="203" t="s">
        <v>70</v>
      </c>
      <c r="H16" s="99"/>
      <c r="I16" s="99"/>
      <c r="J16" s="99"/>
      <c r="K16" s="100"/>
      <c r="L16" s="100"/>
      <c r="M16" s="101"/>
      <c r="N16" s="100"/>
    </row>
    <row r="17" spans="1:14" ht="15" customHeight="1" x14ac:dyDescent="0.2">
      <c r="A17" s="102">
        <v>1998</v>
      </c>
      <c r="B17" s="103" t="s">
        <v>71</v>
      </c>
      <c r="C17" s="93" t="s">
        <v>72</v>
      </c>
      <c r="D17" s="215">
        <v>1.64</v>
      </c>
      <c r="E17" s="95"/>
      <c r="F17" s="95"/>
      <c r="G17" s="204" t="s">
        <v>73</v>
      </c>
      <c r="H17" s="99">
        <v>36100</v>
      </c>
      <c r="I17" s="104" t="s">
        <v>74</v>
      </c>
      <c r="J17" s="104" t="s">
        <v>75</v>
      </c>
      <c r="K17" s="100"/>
      <c r="L17" s="100"/>
      <c r="M17" s="101"/>
      <c r="N17" s="100"/>
    </row>
    <row r="18" spans="1:14" ht="12.75" x14ac:dyDescent="0.2">
      <c r="A18" s="92">
        <v>1999</v>
      </c>
      <c r="B18" s="93" t="s">
        <v>68</v>
      </c>
      <c r="C18" s="93" t="s">
        <v>76</v>
      </c>
      <c r="D18" s="214">
        <v>1.95</v>
      </c>
      <c r="E18" s="95"/>
      <c r="F18" s="95"/>
      <c r="G18" s="202">
        <v>1998</v>
      </c>
      <c r="H18" s="99">
        <v>36341</v>
      </c>
      <c r="I18" s="99">
        <v>38047</v>
      </c>
      <c r="J18" s="99">
        <v>37316</v>
      </c>
      <c r="K18" s="100"/>
      <c r="L18" s="100"/>
      <c r="M18" s="101"/>
      <c r="N18" s="100"/>
    </row>
    <row r="19" spans="1:14" ht="12.75" x14ac:dyDescent="0.2">
      <c r="A19" s="92">
        <v>1999</v>
      </c>
      <c r="B19" s="93" t="s">
        <v>71</v>
      </c>
      <c r="C19" s="93" t="s">
        <v>77</v>
      </c>
      <c r="D19" s="214">
        <v>2.17</v>
      </c>
      <c r="E19" s="95"/>
      <c r="F19" s="95"/>
      <c r="G19" s="202"/>
      <c r="H19" s="99"/>
      <c r="I19" s="99"/>
      <c r="J19" s="99"/>
      <c r="K19" s="100"/>
      <c r="L19" s="100"/>
      <c r="M19" s="101"/>
      <c r="N19" s="100"/>
    </row>
    <row r="20" spans="1:14" ht="12.75" x14ac:dyDescent="0.2">
      <c r="A20" s="260">
        <v>2000</v>
      </c>
      <c r="B20" s="261" t="s">
        <v>68</v>
      </c>
      <c r="C20" s="261" t="s">
        <v>78</v>
      </c>
      <c r="D20" s="262">
        <v>2.61</v>
      </c>
      <c r="E20" s="263">
        <v>13.86</v>
      </c>
      <c r="F20" s="263">
        <f>ROUND(D20*E20,2)</f>
        <v>36.17</v>
      </c>
      <c r="G20" s="202">
        <v>1999</v>
      </c>
      <c r="H20" s="99">
        <v>36707</v>
      </c>
      <c r="I20" s="99">
        <v>38412</v>
      </c>
      <c r="J20" s="99">
        <v>37681</v>
      </c>
      <c r="K20" s="95"/>
      <c r="L20" s="95"/>
      <c r="M20" s="96"/>
      <c r="N20" s="95"/>
    </row>
    <row r="21" spans="1:14" ht="12.75" x14ac:dyDescent="0.2">
      <c r="A21" s="260">
        <v>2000</v>
      </c>
      <c r="B21" s="261" t="s">
        <v>71</v>
      </c>
      <c r="C21" s="261" t="s">
        <v>79</v>
      </c>
      <c r="D21" s="262">
        <v>2.83</v>
      </c>
      <c r="E21" s="263">
        <v>13.8</v>
      </c>
      <c r="F21" s="263">
        <f t="shared" ref="F21:F50" si="0">ROUND(D21*E21,2)</f>
        <v>39.049999999999997</v>
      </c>
      <c r="G21" s="202"/>
      <c r="H21" s="93"/>
      <c r="I21" s="93"/>
      <c r="J21" s="93"/>
      <c r="K21" s="93"/>
      <c r="L21" s="93"/>
      <c r="M21" s="105"/>
      <c r="N21" s="95"/>
    </row>
    <row r="22" spans="1:14" ht="12.75" x14ac:dyDescent="0.2">
      <c r="A22" s="260">
        <v>2001</v>
      </c>
      <c r="B22" s="261" t="s">
        <v>68</v>
      </c>
      <c r="C22" s="261" t="s">
        <v>80</v>
      </c>
      <c r="D22" s="262">
        <v>3.06</v>
      </c>
      <c r="E22" s="263">
        <v>14.03</v>
      </c>
      <c r="F22" s="263">
        <f t="shared" si="0"/>
        <v>42.93</v>
      </c>
      <c r="G22" s="202">
        <v>2000</v>
      </c>
      <c r="H22" s="99">
        <v>37072</v>
      </c>
      <c r="I22" s="99">
        <v>38777</v>
      </c>
      <c r="J22" s="99"/>
      <c r="K22" s="99">
        <v>37316</v>
      </c>
      <c r="L22" s="99">
        <v>37681</v>
      </c>
      <c r="M22" s="106">
        <v>38047</v>
      </c>
      <c r="N22" s="100"/>
    </row>
    <row r="23" spans="1:14" ht="12.75" x14ac:dyDescent="0.2">
      <c r="A23" s="260">
        <v>2001</v>
      </c>
      <c r="B23" s="261" t="s">
        <v>71</v>
      </c>
      <c r="C23" s="261" t="s">
        <v>81</v>
      </c>
      <c r="D23" s="262">
        <v>3.36</v>
      </c>
      <c r="E23" s="263">
        <v>15.11</v>
      </c>
      <c r="F23" s="263">
        <f t="shared" si="0"/>
        <v>50.77</v>
      </c>
      <c r="G23" s="202"/>
      <c r="H23" s="99"/>
      <c r="I23" s="99"/>
      <c r="J23" s="99"/>
      <c r="K23" s="99"/>
      <c r="L23" s="99"/>
      <c r="M23" s="106"/>
      <c r="N23" s="100"/>
    </row>
    <row r="24" spans="1:14" ht="12.75" x14ac:dyDescent="0.2">
      <c r="A24" s="260">
        <v>2002</v>
      </c>
      <c r="B24" s="261" t="s">
        <v>68</v>
      </c>
      <c r="C24" s="261" t="s">
        <v>82</v>
      </c>
      <c r="D24" s="262">
        <v>3.5</v>
      </c>
      <c r="E24" s="263">
        <v>14.93</v>
      </c>
      <c r="F24" s="263">
        <f t="shared" si="0"/>
        <v>52.26</v>
      </c>
      <c r="G24" s="202">
        <v>2001</v>
      </c>
      <c r="H24" s="99">
        <v>37437</v>
      </c>
      <c r="I24" s="99">
        <v>39142</v>
      </c>
      <c r="J24" s="99"/>
      <c r="K24" s="99">
        <v>37681</v>
      </c>
      <c r="L24" s="99">
        <v>38047</v>
      </c>
      <c r="M24" s="106">
        <v>38412</v>
      </c>
      <c r="N24" s="100"/>
    </row>
    <row r="25" spans="1:14" ht="12.75" x14ac:dyDescent="0.2">
      <c r="A25" s="260">
        <v>2002</v>
      </c>
      <c r="B25" s="261" t="s">
        <v>71</v>
      </c>
      <c r="C25" s="261" t="s">
        <v>83</v>
      </c>
      <c r="D25" s="262">
        <v>3.54</v>
      </c>
      <c r="E25" s="263">
        <v>14.52</v>
      </c>
      <c r="F25" s="263">
        <f t="shared" si="0"/>
        <v>51.4</v>
      </c>
      <c r="G25" s="202"/>
      <c r="H25" s="99"/>
      <c r="I25" s="99"/>
      <c r="J25" s="99"/>
      <c r="K25" s="100"/>
      <c r="L25" s="100"/>
      <c r="M25" s="101"/>
      <c r="N25" s="100"/>
    </row>
    <row r="26" spans="1:14" ht="13.5" thickBot="1" x14ac:dyDescent="0.25">
      <c r="A26" s="260">
        <v>2003</v>
      </c>
      <c r="B26" s="261" t="s">
        <v>68</v>
      </c>
      <c r="C26" s="261" t="s">
        <v>84</v>
      </c>
      <c r="D26" s="262">
        <v>3.75</v>
      </c>
      <c r="E26" s="263">
        <v>13.4</v>
      </c>
      <c r="F26" s="263">
        <f t="shared" si="0"/>
        <v>50.25</v>
      </c>
      <c r="G26" s="202">
        <v>2002</v>
      </c>
      <c r="H26" s="99">
        <v>37802</v>
      </c>
      <c r="I26" s="99">
        <v>39508</v>
      </c>
      <c r="J26" s="99">
        <v>38777</v>
      </c>
      <c r="K26" s="100"/>
      <c r="L26" s="100"/>
      <c r="M26" s="101"/>
      <c r="N26" s="100"/>
    </row>
    <row r="27" spans="1:14" ht="15.75" x14ac:dyDescent="0.25">
      <c r="A27" s="260">
        <v>2003</v>
      </c>
      <c r="B27" s="261" t="s">
        <v>71</v>
      </c>
      <c r="C27" s="261" t="s">
        <v>85</v>
      </c>
      <c r="D27" s="262">
        <v>3.78</v>
      </c>
      <c r="E27" s="263">
        <v>13.23</v>
      </c>
      <c r="F27" s="263">
        <f t="shared" si="0"/>
        <v>50.01</v>
      </c>
      <c r="G27" s="202"/>
      <c r="H27" s="99"/>
      <c r="I27" s="99"/>
      <c r="J27" s="99"/>
      <c r="K27" s="291" t="s">
        <v>86</v>
      </c>
      <c r="L27" s="292"/>
      <c r="M27" s="293"/>
      <c r="N27" s="100"/>
    </row>
    <row r="28" spans="1:14" ht="12.75" x14ac:dyDescent="0.2">
      <c r="A28" s="260">
        <v>2004</v>
      </c>
      <c r="B28" s="261" t="s">
        <v>68</v>
      </c>
      <c r="C28" s="261" t="s">
        <v>87</v>
      </c>
      <c r="D28" s="262">
        <v>3.9</v>
      </c>
      <c r="E28" s="263">
        <v>13.49</v>
      </c>
      <c r="F28" s="263">
        <f t="shared" si="0"/>
        <v>52.61</v>
      </c>
      <c r="G28" s="202">
        <v>2003</v>
      </c>
      <c r="H28" s="99">
        <v>38122</v>
      </c>
      <c r="I28" s="99">
        <v>39873</v>
      </c>
      <c r="J28" s="99">
        <v>39142</v>
      </c>
      <c r="K28" s="107" t="s">
        <v>88</v>
      </c>
      <c r="L28" s="108" t="s">
        <v>89</v>
      </c>
      <c r="M28" s="109" t="s">
        <v>90</v>
      </c>
      <c r="N28" s="100"/>
    </row>
    <row r="29" spans="1:14" ht="12.75" x14ac:dyDescent="0.2">
      <c r="A29" s="260">
        <v>2005</v>
      </c>
      <c r="B29" s="261" t="s">
        <v>68</v>
      </c>
      <c r="C29" s="261" t="s">
        <v>91</v>
      </c>
      <c r="D29" s="262">
        <v>4.3</v>
      </c>
      <c r="E29" s="263">
        <v>13.1297</v>
      </c>
      <c r="F29" s="263">
        <f t="shared" si="0"/>
        <v>56.46</v>
      </c>
      <c r="G29" s="202">
        <v>2004</v>
      </c>
      <c r="H29" s="99">
        <v>38533</v>
      </c>
      <c r="I29" s="99">
        <v>40238</v>
      </c>
      <c r="J29" s="99">
        <v>39508</v>
      </c>
      <c r="K29" s="110">
        <v>38471</v>
      </c>
      <c r="L29" s="99">
        <v>39699</v>
      </c>
      <c r="M29" s="106">
        <v>42122</v>
      </c>
      <c r="N29" s="100"/>
    </row>
    <row r="30" spans="1:14" ht="12.75" x14ac:dyDescent="0.2">
      <c r="A30" s="260">
        <v>2005</v>
      </c>
      <c r="B30" s="261" t="s">
        <v>71</v>
      </c>
      <c r="C30" s="261" t="s">
        <v>92</v>
      </c>
      <c r="D30" s="262">
        <v>4.8</v>
      </c>
      <c r="E30" s="263">
        <v>13.520200000000001</v>
      </c>
      <c r="F30" s="263">
        <f t="shared" si="0"/>
        <v>64.900000000000006</v>
      </c>
      <c r="G30" s="205"/>
      <c r="H30" s="99"/>
      <c r="I30" s="99"/>
      <c r="J30" s="99"/>
      <c r="K30" s="110"/>
      <c r="L30" s="99"/>
      <c r="M30" s="106"/>
      <c r="N30" s="100"/>
    </row>
    <row r="31" spans="1:14" ht="12.75" x14ac:dyDescent="0.2">
      <c r="A31" s="260">
        <v>2006</v>
      </c>
      <c r="B31" s="261" t="s">
        <v>68</v>
      </c>
      <c r="C31" s="261" t="s">
        <v>93</v>
      </c>
      <c r="D31" s="262">
        <v>5</v>
      </c>
      <c r="E31" s="263">
        <v>13.67</v>
      </c>
      <c r="F31" s="263">
        <f t="shared" si="0"/>
        <v>68.349999999999994</v>
      </c>
      <c r="G31" s="205">
        <v>2005</v>
      </c>
      <c r="H31" s="99">
        <v>38828</v>
      </c>
      <c r="I31" s="99">
        <v>40603</v>
      </c>
      <c r="J31" s="99">
        <v>39873</v>
      </c>
      <c r="K31" s="110">
        <v>38828</v>
      </c>
      <c r="L31" s="99">
        <v>40063</v>
      </c>
      <c r="M31" s="106">
        <v>42480</v>
      </c>
      <c r="N31" s="100"/>
    </row>
    <row r="32" spans="1:14" ht="12.75" x14ac:dyDescent="0.2">
      <c r="A32" s="260">
        <v>2006</v>
      </c>
      <c r="B32" s="261" t="s">
        <v>94</v>
      </c>
      <c r="C32" s="261" t="s">
        <v>95</v>
      </c>
      <c r="D32" s="262">
        <v>6.2</v>
      </c>
      <c r="E32" s="263">
        <v>13.3574</v>
      </c>
      <c r="F32" s="263">
        <f t="shared" si="0"/>
        <v>82.82</v>
      </c>
      <c r="G32" s="205"/>
      <c r="H32" s="99"/>
      <c r="I32" s="99"/>
      <c r="J32" s="99"/>
      <c r="K32" s="110"/>
      <c r="L32" s="99"/>
      <c r="M32" s="106"/>
      <c r="N32" s="100"/>
    </row>
    <row r="33" spans="1:14" ht="12.75" x14ac:dyDescent="0.2">
      <c r="A33" s="260">
        <v>2007</v>
      </c>
      <c r="B33" s="261" t="s">
        <v>68</v>
      </c>
      <c r="C33" s="261" t="s">
        <v>96</v>
      </c>
      <c r="D33" s="262">
        <v>6.38</v>
      </c>
      <c r="E33" s="263">
        <v>13.6976</v>
      </c>
      <c r="F33" s="263">
        <f t="shared" si="0"/>
        <v>87.39</v>
      </c>
      <c r="G33" s="205">
        <v>2006</v>
      </c>
      <c r="H33" s="99">
        <v>39196</v>
      </c>
      <c r="I33" s="99">
        <v>40969</v>
      </c>
      <c r="J33" s="99">
        <v>40238</v>
      </c>
      <c r="K33" s="110">
        <v>39206</v>
      </c>
      <c r="L33" s="99">
        <v>40429</v>
      </c>
      <c r="M33" s="106">
        <v>42858</v>
      </c>
      <c r="N33" s="100"/>
    </row>
    <row r="34" spans="1:14" ht="12.75" x14ac:dyDescent="0.2">
      <c r="A34" s="260">
        <v>2007</v>
      </c>
      <c r="B34" s="261" t="s">
        <v>71</v>
      </c>
      <c r="C34" s="261" t="s">
        <v>97</v>
      </c>
      <c r="D34" s="262">
        <v>6.78</v>
      </c>
      <c r="E34" s="263">
        <v>13.699199999999999</v>
      </c>
      <c r="F34" s="263">
        <f t="shared" si="0"/>
        <v>92.88</v>
      </c>
      <c r="G34" s="205"/>
      <c r="H34" s="99"/>
      <c r="I34" s="99"/>
      <c r="J34" s="99"/>
      <c r="K34" s="110"/>
      <c r="L34" s="99"/>
      <c r="M34" s="106"/>
      <c r="N34" s="100"/>
    </row>
    <row r="35" spans="1:14" ht="12.75" x14ac:dyDescent="0.2">
      <c r="A35" s="260">
        <v>2008</v>
      </c>
      <c r="B35" s="261" t="s">
        <v>68</v>
      </c>
      <c r="C35" s="261" t="s">
        <v>98</v>
      </c>
      <c r="D35" s="262">
        <v>7.27</v>
      </c>
      <c r="E35" s="263">
        <v>12.3424</v>
      </c>
      <c r="F35" s="263">
        <f t="shared" si="0"/>
        <v>89.73</v>
      </c>
      <c r="G35" s="205"/>
      <c r="H35" s="99"/>
      <c r="I35" s="99"/>
      <c r="J35" s="99"/>
      <c r="K35" s="110"/>
      <c r="L35" s="99"/>
      <c r="M35" s="106"/>
      <c r="N35" s="100"/>
    </row>
    <row r="36" spans="1:14" ht="12.75" x14ac:dyDescent="0.2">
      <c r="A36" s="260">
        <v>2008</v>
      </c>
      <c r="B36" s="261" t="s">
        <v>71</v>
      </c>
      <c r="C36" s="261" t="s">
        <v>99</v>
      </c>
      <c r="D36" s="262">
        <v>5.5</v>
      </c>
      <c r="E36" s="263">
        <v>11.845499999999999</v>
      </c>
      <c r="F36" s="263">
        <f t="shared" si="0"/>
        <v>65.150000000000006</v>
      </c>
      <c r="G36" s="202">
        <v>2007</v>
      </c>
      <c r="H36" s="99">
        <v>39706</v>
      </c>
      <c r="I36" s="99">
        <v>41334</v>
      </c>
      <c r="J36" s="99">
        <v>40603</v>
      </c>
      <c r="K36" s="110">
        <v>39707</v>
      </c>
      <c r="L36" s="99">
        <v>40794</v>
      </c>
      <c r="M36" s="106">
        <v>43358</v>
      </c>
      <c r="N36" s="100"/>
    </row>
    <row r="37" spans="1:14" ht="13.5" thickBot="1" x14ac:dyDescent="0.25">
      <c r="A37" s="260">
        <v>2009</v>
      </c>
      <c r="B37" s="261" t="s">
        <v>68</v>
      </c>
      <c r="C37" s="261" t="s">
        <v>100</v>
      </c>
      <c r="D37" s="262">
        <v>6.88</v>
      </c>
      <c r="E37" s="263">
        <v>12.3371</v>
      </c>
      <c r="F37" s="263">
        <f t="shared" si="0"/>
        <v>84.88</v>
      </c>
      <c r="G37" s="205">
        <v>2008</v>
      </c>
      <c r="H37" s="99">
        <v>39931</v>
      </c>
      <c r="I37" s="99">
        <v>41699</v>
      </c>
      <c r="J37" s="99">
        <v>40969</v>
      </c>
      <c r="K37" s="110">
        <v>39994</v>
      </c>
      <c r="L37" s="99">
        <v>41162</v>
      </c>
      <c r="M37" s="106">
        <v>43646</v>
      </c>
      <c r="N37" s="100"/>
    </row>
    <row r="38" spans="1:14" ht="15.75" x14ac:dyDescent="0.25">
      <c r="A38" s="260">
        <v>2009</v>
      </c>
      <c r="B38" s="261" t="s">
        <v>71</v>
      </c>
      <c r="C38" s="261" t="s">
        <v>101</v>
      </c>
      <c r="D38" s="262">
        <v>7.16</v>
      </c>
      <c r="E38" s="263">
        <v>11.9048</v>
      </c>
      <c r="F38" s="263">
        <f t="shared" si="0"/>
        <v>85.24</v>
      </c>
      <c r="G38" s="206"/>
      <c r="H38" s="150"/>
      <c r="I38" s="150"/>
      <c r="J38" s="150"/>
      <c r="K38" s="294" t="s">
        <v>102</v>
      </c>
      <c r="L38" s="295"/>
      <c r="M38" s="296"/>
      <c r="N38" s="100"/>
    </row>
    <row r="39" spans="1:14" ht="12.75" x14ac:dyDescent="0.2">
      <c r="A39" s="260">
        <v>2010</v>
      </c>
      <c r="B39" s="261" t="s">
        <v>68</v>
      </c>
      <c r="C39" s="261" t="s">
        <v>103</v>
      </c>
      <c r="D39" s="262">
        <v>7.83</v>
      </c>
      <c r="E39" s="263">
        <v>11.1594</v>
      </c>
      <c r="F39" s="263">
        <f t="shared" si="0"/>
        <v>87.38</v>
      </c>
      <c r="G39" s="206" t="s">
        <v>104</v>
      </c>
      <c r="H39" s="150">
        <v>40261</v>
      </c>
      <c r="I39" s="150">
        <v>42064</v>
      </c>
      <c r="J39" s="150" t="s">
        <v>8</v>
      </c>
      <c r="K39" s="152" t="s">
        <v>88</v>
      </c>
      <c r="L39" s="153" t="s">
        <v>89</v>
      </c>
      <c r="M39" s="154" t="s">
        <v>90</v>
      </c>
      <c r="N39" s="100"/>
    </row>
    <row r="40" spans="1:14" ht="13.8" x14ac:dyDescent="0.3">
      <c r="A40" s="260">
        <v>2010</v>
      </c>
      <c r="B40" s="261" t="s">
        <v>71</v>
      </c>
      <c r="C40" s="261" t="s">
        <v>105</v>
      </c>
      <c r="D40" s="262">
        <v>8.07</v>
      </c>
      <c r="E40" s="263">
        <v>11.510400000000001</v>
      </c>
      <c r="F40" s="263">
        <f t="shared" si="0"/>
        <v>92.89</v>
      </c>
      <c r="G40" s="206" t="s">
        <v>106</v>
      </c>
      <c r="H40" s="150">
        <v>40305</v>
      </c>
      <c r="I40" s="150">
        <v>42064</v>
      </c>
      <c r="J40" s="150">
        <v>41334</v>
      </c>
      <c r="K40" s="151">
        <v>40645</v>
      </c>
      <c r="L40" s="150">
        <v>41741</v>
      </c>
      <c r="M40" s="149">
        <v>42471</v>
      </c>
      <c r="N40" s="100"/>
    </row>
    <row r="41" spans="1:14" ht="13.8" x14ac:dyDescent="0.3">
      <c r="A41" s="260">
        <v>2011</v>
      </c>
      <c r="B41" s="261" t="s">
        <v>68</v>
      </c>
      <c r="C41" s="261" t="s">
        <v>107</v>
      </c>
      <c r="D41" s="262">
        <v>8.31</v>
      </c>
      <c r="E41" s="263">
        <v>10.414300000000001</v>
      </c>
      <c r="F41" s="263">
        <f t="shared" si="0"/>
        <v>86.54</v>
      </c>
      <c r="G41" s="207">
        <v>2010</v>
      </c>
      <c r="H41" s="150">
        <v>40674</v>
      </c>
      <c r="I41" s="150">
        <v>42430</v>
      </c>
      <c r="J41" s="150">
        <v>41699</v>
      </c>
      <c r="K41" s="151">
        <v>40704</v>
      </c>
      <c r="L41" s="150">
        <v>41800</v>
      </c>
      <c r="M41" s="149">
        <v>42530</v>
      </c>
      <c r="N41" s="100"/>
    </row>
    <row r="42" spans="1:14" ht="13.8" x14ac:dyDescent="0.3">
      <c r="A42" s="260">
        <v>2011</v>
      </c>
      <c r="B42" s="261" t="s">
        <v>71</v>
      </c>
      <c r="C42" s="261" t="s">
        <v>108</v>
      </c>
      <c r="D42" s="262">
        <v>8.7200000000000006</v>
      </c>
      <c r="E42" s="263">
        <v>10.495699999999999</v>
      </c>
      <c r="F42" s="263">
        <f t="shared" si="0"/>
        <v>91.52</v>
      </c>
      <c r="G42" s="207"/>
      <c r="H42" s="150"/>
      <c r="I42" s="150"/>
      <c r="J42" s="150"/>
      <c r="K42" s="151">
        <v>40819</v>
      </c>
      <c r="L42" s="150">
        <v>41913</v>
      </c>
      <c r="M42" s="149">
        <v>42646</v>
      </c>
      <c r="N42" s="100"/>
    </row>
    <row r="43" spans="1:14" ht="13.8" x14ac:dyDescent="0.3">
      <c r="A43" s="260">
        <v>2012</v>
      </c>
      <c r="B43" s="261" t="s">
        <v>68</v>
      </c>
      <c r="C43" s="261" t="s">
        <v>109</v>
      </c>
      <c r="D43" s="262">
        <v>9.33</v>
      </c>
      <c r="E43" s="263">
        <v>10.578099999999999</v>
      </c>
      <c r="F43" s="263">
        <f t="shared" si="0"/>
        <v>98.69</v>
      </c>
      <c r="G43" s="207">
        <v>2011</v>
      </c>
      <c r="H43" s="150">
        <v>41040</v>
      </c>
      <c r="I43" s="150">
        <v>42795</v>
      </c>
      <c r="J43" s="150">
        <v>42064</v>
      </c>
      <c r="K43" s="151">
        <v>41012</v>
      </c>
      <c r="L43" s="150">
        <v>42107</v>
      </c>
      <c r="M43" s="149">
        <v>42837</v>
      </c>
      <c r="N43" s="100"/>
    </row>
    <row r="44" spans="1:14" ht="13.8" x14ac:dyDescent="0.3">
      <c r="A44" s="260">
        <v>2012</v>
      </c>
      <c r="B44" s="261" t="s">
        <v>71</v>
      </c>
      <c r="C44" s="261" t="s">
        <v>110</v>
      </c>
      <c r="D44" s="262">
        <v>9.76</v>
      </c>
      <c r="E44" s="263">
        <v>10.5124</v>
      </c>
      <c r="F44" s="263">
        <f t="shared" si="0"/>
        <v>102.6</v>
      </c>
      <c r="G44" s="206"/>
      <c r="H44" s="144"/>
      <c r="I44" s="144"/>
      <c r="J44" s="144"/>
      <c r="K44" s="151">
        <v>41187</v>
      </c>
      <c r="L44" s="150">
        <v>42282</v>
      </c>
      <c r="M44" s="149">
        <v>43012</v>
      </c>
      <c r="N44" s="100"/>
    </row>
    <row r="45" spans="1:14" ht="13.8" x14ac:dyDescent="0.3">
      <c r="A45" s="260">
        <v>2013</v>
      </c>
      <c r="B45" s="261" t="s">
        <v>68</v>
      </c>
      <c r="C45" s="264" t="s">
        <v>111</v>
      </c>
      <c r="D45" s="262">
        <v>6.27</v>
      </c>
      <c r="E45" s="263">
        <v>9.7942</v>
      </c>
      <c r="F45" s="263">
        <f t="shared" si="0"/>
        <v>61.41</v>
      </c>
      <c r="G45" s="206">
        <v>2012</v>
      </c>
      <c r="H45" s="150">
        <v>41418</v>
      </c>
      <c r="I45" s="150">
        <v>43160</v>
      </c>
      <c r="J45" s="150">
        <v>42430</v>
      </c>
      <c r="K45" s="151">
        <v>41372</v>
      </c>
      <c r="L45" s="150">
        <v>42468</v>
      </c>
      <c r="M45" s="149">
        <v>43197</v>
      </c>
      <c r="N45" s="100"/>
    </row>
    <row r="46" spans="1:14" ht="13.8" x14ac:dyDescent="0.3">
      <c r="A46" s="260">
        <v>2013</v>
      </c>
      <c r="B46" s="261" t="s">
        <v>71</v>
      </c>
      <c r="C46" s="264" t="s">
        <v>112</v>
      </c>
      <c r="D46" s="262">
        <v>6.68</v>
      </c>
      <c r="E46" s="263">
        <v>10.127599999999999</v>
      </c>
      <c r="F46" s="263">
        <f t="shared" si="0"/>
        <v>67.650000000000006</v>
      </c>
      <c r="G46" s="207"/>
      <c r="H46" s="144"/>
      <c r="I46" s="144"/>
      <c r="J46" s="144"/>
      <c r="K46" s="151">
        <v>41561</v>
      </c>
      <c r="L46" s="150">
        <v>42657</v>
      </c>
      <c r="M46" s="149">
        <v>43386</v>
      </c>
      <c r="N46" s="100"/>
    </row>
    <row r="47" spans="1:14" ht="13.8" x14ac:dyDescent="0.3">
      <c r="A47" s="260">
        <v>2014</v>
      </c>
      <c r="B47" s="261" t="s">
        <v>68</v>
      </c>
      <c r="C47" s="264" t="s">
        <v>113</v>
      </c>
      <c r="D47" s="262">
        <v>7.3</v>
      </c>
      <c r="E47" s="263">
        <v>10.724</v>
      </c>
      <c r="F47" s="263">
        <f t="shared" si="0"/>
        <v>78.290000000000006</v>
      </c>
      <c r="G47" s="207">
        <v>2013</v>
      </c>
      <c r="H47" s="150">
        <v>41759</v>
      </c>
      <c r="I47" s="150">
        <v>43525</v>
      </c>
      <c r="J47" s="150">
        <v>42795</v>
      </c>
      <c r="K47" s="151">
        <v>41740</v>
      </c>
      <c r="L47" s="150">
        <v>42836</v>
      </c>
      <c r="M47" s="149">
        <v>43565</v>
      </c>
      <c r="N47" s="100"/>
    </row>
    <row r="48" spans="1:14" customFormat="1" ht="14.4" x14ac:dyDescent="0.3">
      <c r="A48" s="260">
        <v>2014</v>
      </c>
      <c r="B48" s="261" t="s">
        <v>71</v>
      </c>
      <c r="C48" s="264" t="s">
        <v>145</v>
      </c>
      <c r="D48" s="262">
        <v>7.88</v>
      </c>
      <c r="E48" s="263">
        <v>11.4407</v>
      </c>
      <c r="F48" s="263">
        <f t="shared" si="0"/>
        <v>90.15</v>
      </c>
      <c r="G48" s="207"/>
      <c r="H48" s="150"/>
      <c r="I48" s="150"/>
      <c r="J48" s="150"/>
      <c r="K48" s="151">
        <v>41929</v>
      </c>
      <c r="L48" s="150">
        <v>43025</v>
      </c>
      <c r="M48" s="149">
        <v>43755</v>
      </c>
    </row>
    <row r="49" spans="1:14" customFormat="1" ht="14.4" x14ac:dyDescent="0.3">
      <c r="A49" s="260">
        <v>2015</v>
      </c>
      <c r="B49" s="261" t="s">
        <v>68</v>
      </c>
      <c r="C49" s="264" t="s">
        <v>144</v>
      </c>
      <c r="D49" s="262">
        <v>8.91</v>
      </c>
      <c r="E49" s="263">
        <v>12.936400000000001</v>
      </c>
      <c r="F49" s="263">
        <f t="shared" si="0"/>
        <v>115.26</v>
      </c>
      <c r="G49" s="207">
        <v>2014</v>
      </c>
      <c r="H49" s="196">
        <v>42104</v>
      </c>
      <c r="I49" s="150">
        <v>43891</v>
      </c>
      <c r="J49" s="150">
        <v>43160</v>
      </c>
      <c r="K49" s="210">
        <v>42103</v>
      </c>
      <c r="L49" s="196">
        <v>43199</v>
      </c>
      <c r="M49" s="208">
        <v>43929</v>
      </c>
    </row>
    <row r="50" spans="1:14" s="158" customFormat="1" ht="15" thickBot="1" x14ac:dyDescent="0.35">
      <c r="A50" s="265">
        <v>2015</v>
      </c>
      <c r="B50" s="266" t="s">
        <v>94</v>
      </c>
      <c r="C50" s="267" t="s">
        <v>158</v>
      </c>
      <c r="D50" s="268">
        <v>23.893444552599998</v>
      </c>
      <c r="E50" s="263">
        <v>12.885400000000001</v>
      </c>
      <c r="F50" s="263">
        <f t="shared" si="0"/>
        <v>307.88</v>
      </c>
      <c r="G50" s="209"/>
      <c r="H50" s="146"/>
      <c r="I50" s="148"/>
      <c r="J50" s="148"/>
      <c r="K50" s="147"/>
      <c r="L50" s="146"/>
      <c r="M50" s="145"/>
    </row>
    <row r="51" spans="1:14" ht="25.5" customHeight="1" x14ac:dyDescent="0.3">
      <c r="A51" s="297" t="s">
        <v>114</v>
      </c>
      <c r="B51" s="298"/>
      <c r="C51" s="298"/>
      <c r="D51" s="113" t="s">
        <v>12</v>
      </c>
      <c r="E51" s="127"/>
      <c r="F51" s="127"/>
      <c r="G51" s="111"/>
      <c r="H51" s="100"/>
      <c r="I51" s="100"/>
      <c r="J51" s="100"/>
      <c r="K51" s="99"/>
      <c r="L51" s="99"/>
      <c r="M51" s="99"/>
      <c r="N51" s="95"/>
    </row>
    <row r="52" spans="1:14" ht="13.8" x14ac:dyDescent="0.3">
      <c r="A52" s="92">
        <v>1988</v>
      </c>
      <c r="B52" s="93" t="s">
        <v>115</v>
      </c>
      <c r="C52" s="114" t="s">
        <v>116</v>
      </c>
      <c r="D52" s="94">
        <v>0.28000000000000003</v>
      </c>
      <c r="E52" s="95"/>
      <c r="F52" s="95"/>
      <c r="G52" s="111"/>
      <c r="H52" s="100"/>
      <c r="I52" s="100"/>
      <c r="J52" s="100"/>
      <c r="N52" s="95"/>
    </row>
    <row r="53" spans="1:14" ht="13.8" x14ac:dyDescent="0.3">
      <c r="A53" s="92">
        <v>1988</v>
      </c>
      <c r="B53" s="93" t="s">
        <v>115</v>
      </c>
      <c r="C53" s="114" t="s">
        <v>117</v>
      </c>
      <c r="D53" s="94">
        <v>0.28000000000000003</v>
      </c>
      <c r="E53" s="95"/>
      <c r="F53" s="95"/>
      <c r="G53" s="111"/>
      <c r="H53" s="95"/>
      <c r="I53" s="95"/>
      <c r="J53" s="95"/>
      <c r="K53" s="95"/>
      <c r="L53" s="89"/>
      <c r="M53" s="89"/>
      <c r="N53" s="89"/>
    </row>
    <row r="54" spans="1:14" ht="13.8" x14ac:dyDescent="0.3">
      <c r="A54" s="92">
        <v>1989</v>
      </c>
      <c r="B54" s="93" t="s">
        <v>118</v>
      </c>
      <c r="C54" s="114" t="s">
        <v>119</v>
      </c>
      <c r="D54" s="94">
        <v>0.34</v>
      </c>
      <c r="E54" s="95"/>
      <c r="F54" s="95"/>
      <c r="G54" s="111"/>
      <c r="H54" s="95"/>
      <c r="I54" s="95"/>
      <c r="J54" s="95"/>
      <c r="K54" s="95"/>
      <c r="L54" s="89"/>
      <c r="M54" s="89"/>
      <c r="N54" s="89"/>
    </row>
    <row r="55" spans="1:14" ht="13.8" x14ac:dyDescent="0.3">
      <c r="A55" s="92">
        <v>1989</v>
      </c>
      <c r="B55" s="93" t="s">
        <v>115</v>
      </c>
      <c r="C55" s="114" t="s">
        <v>119</v>
      </c>
      <c r="D55" s="94">
        <v>0.34</v>
      </c>
      <c r="E55" s="95"/>
      <c r="F55" s="95"/>
      <c r="G55" s="90"/>
      <c r="H55" s="89"/>
      <c r="I55" s="89"/>
      <c r="J55" s="89"/>
      <c r="K55" s="89"/>
      <c r="L55" s="89"/>
      <c r="M55" s="89"/>
      <c r="N55" s="89"/>
    </row>
    <row r="56" spans="1:14" ht="13.8" x14ac:dyDescent="0.3">
      <c r="A56" s="92">
        <v>1989</v>
      </c>
      <c r="B56" s="93" t="s">
        <v>94</v>
      </c>
      <c r="C56" s="114" t="s">
        <v>120</v>
      </c>
      <c r="D56" s="94">
        <v>0.42</v>
      </c>
      <c r="E56" s="95"/>
      <c r="F56" s="95"/>
      <c r="G56" s="90"/>
      <c r="H56" s="89"/>
      <c r="I56" s="89"/>
      <c r="J56" s="89"/>
      <c r="K56" s="89"/>
      <c r="L56" s="89"/>
      <c r="M56" s="89"/>
      <c r="N56" s="89"/>
    </row>
    <row r="57" spans="1:14" ht="13.8" x14ac:dyDescent="0.3">
      <c r="A57" s="92">
        <v>1990</v>
      </c>
      <c r="B57" s="93" t="s">
        <v>61</v>
      </c>
      <c r="C57" s="114" t="s">
        <v>119</v>
      </c>
      <c r="D57" s="94">
        <v>0.42</v>
      </c>
      <c r="E57" s="95"/>
      <c r="F57" s="95"/>
      <c r="G57" s="90"/>
      <c r="H57" s="89"/>
      <c r="I57" s="89"/>
      <c r="J57" s="89"/>
      <c r="K57" s="89"/>
      <c r="L57" s="89"/>
      <c r="M57" s="89"/>
      <c r="N57" s="89"/>
    </row>
    <row r="58" spans="1:14" ht="13.8" x14ac:dyDescent="0.3">
      <c r="A58" s="92">
        <v>1991</v>
      </c>
      <c r="B58" s="93" t="s">
        <v>118</v>
      </c>
      <c r="C58" s="114" t="s">
        <v>119</v>
      </c>
      <c r="D58" s="94">
        <v>0.28000000000000003</v>
      </c>
      <c r="E58" s="95"/>
      <c r="F58" s="95"/>
      <c r="G58" s="90"/>
      <c r="H58" s="89"/>
      <c r="I58" s="89"/>
      <c r="J58" s="89"/>
      <c r="K58" s="89"/>
      <c r="L58" s="89"/>
      <c r="M58" s="89"/>
      <c r="N58" s="89"/>
    </row>
    <row r="59" spans="1:14" ht="13.8" x14ac:dyDescent="0.3">
      <c r="A59" s="92">
        <v>1992</v>
      </c>
      <c r="B59" s="93" t="s">
        <v>71</v>
      </c>
      <c r="C59" s="114" t="s">
        <v>119</v>
      </c>
      <c r="D59" s="94">
        <v>0.15</v>
      </c>
      <c r="E59" s="95"/>
      <c r="F59" s="95"/>
      <c r="G59" s="90"/>
      <c r="H59" s="89"/>
      <c r="I59" s="89"/>
      <c r="J59" s="89"/>
      <c r="K59" s="89"/>
      <c r="L59" s="89"/>
      <c r="M59" s="89"/>
      <c r="N59" s="89"/>
    </row>
    <row r="60" spans="1:14" ht="13.8" x14ac:dyDescent="0.3">
      <c r="A60" s="92">
        <v>1989</v>
      </c>
      <c r="B60" s="93" t="s">
        <v>53</v>
      </c>
      <c r="C60" s="114" t="s">
        <v>121</v>
      </c>
      <c r="D60" s="94">
        <v>0.42</v>
      </c>
      <c r="E60" s="95"/>
      <c r="F60" s="95"/>
      <c r="G60" s="90"/>
      <c r="H60" s="89"/>
      <c r="I60" s="89"/>
      <c r="J60" s="89"/>
      <c r="K60" s="89"/>
      <c r="L60" s="89"/>
      <c r="M60" s="89"/>
      <c r="N60" s="89"/>
    </row>
    <row r="61" spans="1:14" ht="13.8" x14ac:dyDescent="0.3">
      <c r="A61" s="92">
        <v>1990</v>
      </c>
      <c r="B61" s="93" t="s">
        <v>61</v>
      </c>
      <c r="C61" s="114" t="s">
        <v>122</v>
      </c>
      <c r="D61" s="94">
        <v>0.42</v>
      </c>
      <c r="E61" s="95"/>
      <c r="F61" s="95"/>
      <c r="G61" s="90"/>
      <c r="H61" s="89"/>
      <c r="I61" s="89"/>
      <c r="J61" s="89"/>
      <c r="K61" s="89"/>
      <c r="L61" s="89"/>
      <c r="M61" s="89"/>
      <c r="N61" s="89"/>
    </row>
    <row r="62" spans="1:14" ht="13.8" x14ac:dyDescent="0.3">
      <c r="A62" s="92">
        <v>1990</v>
      </c>
      <c r="B62" s="93" t="s">
        <v>53</v>
      </c>
      <c r="C62" s="114" t="s">
        <v>123</v>
      </c>
      <c r="D62" s="112">
        <v>0.34</v>
      </c>
      <c r="E62" s="95"/>
      <c r="F62" s="95"/>
      <c r="G62" s="90"/>
      <c r="H62" s="89"/>
      <c r="I62" s="89"/>
      <c r="J62" s="89"/>
      <c r="K62" s="89"/>
      <c r="L62" s="89"/>
      <c r="M62" s="89"/>
      <c r="N62" s="89"/>
    </row>
    <row r="63" spans="1:14" ht="14.4" thickBot="1" x14ac:dyDescent="0.35">
      <c r="A63" s="115">
        <v>1991</v>
      </c>
      <c r="B63" s="116" t="s">
        <v>48</v>
      </c>
      <c r="C63" s="117" t="s">
        <v>124</v>
      </c>
      <c r="D63" s="118">
        <v>0.28000000000000003</v>
      </c>
      <c r="E63" s="95"/>
      <c r="F63" s="95"/>
      <c r="G63" s="90"/>
      <c r="H63" s="89"/>
      <c r="I63" s="89"/>
      <c r="J63" s="89"/>
      <c r="K63" s="89"/>
      <c r="L63" s="89"/>
      <c r="M63" s="89"/>
      <c r="N63" s="89"/>
    </row>
    <row r="64" spans="1:14" ht="13.8" x14ac:dyDescent="0.3">
      <c r="A64" s="93"/>
      <c r="B64" s="87"/>
      <c r="C64" s="119"/>
      <c r="D64" s="120"/>
      <c r="E64" s="89"/>
      <c r="F64" s="89"/>
      <c r="G64" s="90"/>
      <c r="H64" s="89"/>
      <c r="I64" s="89"/>
      <c r="J64" s="89"/>
      <c r="K64" s="89"/>
      <c r="L64" s="89"/>
      <c r="M64" s="89"/>
      <c r="N64" s="89"/>
    </row>
    <row r="65" spans="1:4" x14ac:dyDescent="0.25">
      <c r="A65" s="121"/>
      <c r="B65" s="122"/>
      <c r="C65" s="123"/>
      <c r="D65" s="124"/>
    </row>
    <row r="66" spans="1:4" x14ac:dyDescent="0.25">
      <c r="A66" s="121"/>
      <c r="B66" s="122"/>
      <c r="C66" s="123"/>
      <c r="D66" s="124"/>
    </row>
  </sheetData>
  <mergeCells count="11">
    <mergeCell ref="K27:M27"/>
    <mergeCell ref="K38:M38"/>
    <mergeCell ref="A51:C51"/>
    <mergeCell ref="G2:M2"/>
    <mergeCell ref="H3:H6"/>
    <mergeCell ref="I3:M3"/>
    <mergeCell ref="I4:I6"/>
    <mergeCell ref="J4:J6"/>
    <mergeCell ref="K4:K6"/>
    <mergeCell ref="L4:L6"/>
    <mergeCell ref="M4:M6"/>
  </mergeCells>
  <pageMargins left="0.74803149606299213" right="0.74803149606299213" top="0.59055118110236227" bottom="0.39370078740157483" header="0.51181102362204722" footer="0.2362204724409449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ite_x0020_type xmlns="36edc812-9e9f-42a5-a30d-c3a9bcd00741" xsi:nil="true"/>
    <Administrator xmlns="36edc812-9e9f-42a5-a30d-c3a9bcd00741">
      <UserInfo>
        <DisplayName/>
        <AccountId xsi:nil="true"/>
        <AccountType/>
      </UserInfo>
    </Administrator>
    <Client xmlns="36edc812-9e9f-42a5-a30d-c3a9bcd00741" xsi:nil="true"/>
    <ReportOwner xmlns="http://schemas.microsoft.com/sharepoint/v3">
      <UserInfo>
        <DisplayName/>
        <AccountId xsi:nil="true"/>
        <AccountType/>
      </UserInfo>
    </ReportOwner>
    <bb48fa43295b4f439fc7e65db7c06692 xmlns="36edc812-9e9f-42a5-a30d-c3a9bcd00741">
      <Terms xmlns="http://schemas.microsoft.com/office/infopath/2007/PartnerControls"/>
    </bb48fa43295b4f439fc7e65db7c06692>
    <Site_x0020_name xmlns="36edc812-9e9f-42a5-a30d-c3a9bcd00741" xsi:nil="true"/>
    <o4633d49e4cc44e387c88698411faa26 xmlns="36edc812-9e9f-42a5-a30d-c3a9bcd00741">
      <Terms xmlns="http://schemas.microsoft.com/office/infopath/2007/PartnerControls"/>
    </o4633d49e4cc44e387c88698411faa26>
    <RateValue xmlns="http://schemas.microsoft.com/sharepoint/v3" xsi:nil="true"/>
    <Member xmlns="36edc812-9e9f-42a5-a30d-c3a9bcd00741">
      <UserInfo>
        <DisplayName/>
        <AccountId xsi:nil="true"/>
        <AccountType/>
      </UserInfo>
    </Member>
    <RateStorage xmlns="http://schemas.microsoft.com/sharepoint/v3" xsi:nil="true"/>
    <a36dabc63ec6436b850783f29946a443 xmlns="36edc812-9e9f-42a5-a30d-c3a9bcd00741">
      <Terms xmlns="http://schemas.microsoft.com/office/infopath/2007/PartnerControls"/>
    </a36dabc63ec6436b850783f29946a443>
    <Prospect_x0020_code xmlns="36edc812-9e9f-42a5-a30d-c3a9bcd00741" xsi:nil="true"/>
    <Proposition xmlns="36edc812-9e9f-42a5-a30d-c3a9bcd00741" xsi:nil="true"/>
    <h245cd1404804f2b87749efa01ef63fa xmlns="36edc812-9e9f-42a5-a30d-c3a9bcd00741">
      <Terms xmlns="http://schemas.microsoft.com/office/infopath/2007/PartnerControls"/>
    </h245cd1404804f2b87749efa01ef63fa>
    <RateComments xmlns="http://schemas.microsoft.com/sharepoint/v3" xsi:nil="true"/>
    <TaxCatchAll xmlns="36edc812-9e9f-42a5-a30d-c3a9bcd00741"/>
    <e7e30244e04b4964a123d6364eef78c7 xmlns="36edc812-9e9f-42a5-a30d-c3a9bcd00741">
      <Terms xmlns="http://schemas.microsoft.com/office/infopath/2007/PartnerControls"/>
    </e7e30244e04b4964a123d6364eef78c7>
    <Second_x0020_owner xmlns="36edc812-9e9f-42a5-a30d-c3a9bcd00741">
      <UserInfo>
        <DisplayName/>
        <AccountId xsi:nil="true"/>
        <AccountType/>
      </UserInfo>
    </Second_x0020_owner>
    <Job_x0020_code xmlns="36edc812-9e9f-42a5-a30d-c3a9bcd00741" xsi:nil="true"/>
    <Other xmlns="36edc812-9e9f-42a5-a30d-c3a9bcd00741" xsi:nil="true"/>
    <da358f0ef6834fb5b0e18def3f2e7a14 xmlns="36edc812-9e9f-42a5-a30d-c3a9bcd00741">
      <Terms xmlns="http://schemas.microsoft.com/office/infopath/2007/PartnerControls"/>
    </da358f0ef6834fb5b0e18def3f2e7a14>
    <Manager xmlns="36edc812-9e9f-42a5-a30d-c3a9bcd00741">
      <UserInfo>
        <DisplayName/>
        <AccountId xsi:nil="true"/>
        <AccountType/>
      </UserInfo>
    </Manager>
  </documentManagement>
</p:properties>
</file>

<file path=customXml/item2.xml><?xml version="1.0" encoding="utf-8"?>
<ct:contentTypeSchema xmlns:ct="http://schemas.microsoft.com/office/2006/metadata/contentType" xmlns:ma="http://schemas.microsoft.com/office/2006/metadata/properties/metaAttributes" ct:_="" ma:_="" ma:contentTypeName="PADocumentLibraries - PA Document Base" ma:contentTypeID="0x0101001B940DAB6AD6487085FD25BA3A462A9F005362804AAEBF4299ABE7ECAB24B53313005ACA7E082C3B694A99AA3DBFAA996377" ma:contentTypeVersion="25" ma:contentTypeDescription="My Content Type" ma:contentTypeScope="" ma:versionID="59d1ab8aae44d05927e530e74f3839eb">
  <xsd:schema xmlns:xsd="http://www.w3.org/2001/XMLSchema" xmlns:xs="http://www.w3.org/2001/XMLSchema" xmlns:p="http://schemas.microsoft.com/office/2006/metadata/properties" xmlns:ns1="http://schemas.microsoft.com/sharepoint/v3" xmlns:ns3="36edc812-9e9f-42a5-a30d-c3a9bcd00741" targetNamespace="http://schemas.microsoft.com/office/2006/metadata/properties" ma:root="true" ma:fieldsID="b4cb26cd06f154700177c912ba3415eb" ns1:_="" ns3:_="">
    <xsd:import namespace="http://schemas.microsoft.com/sharepoint/v3"/>
    <xsd:import namespace="36edc812-9e9f-42a5-a30d-c3a9bcd00741"/>
    <xsd:element name="properties">
      <xsd:complexType>
        <xsd:sequence>
          <xsd:element name="documentManagement">
            <xsd:complexType>
              <xsd:all>
                <xsd:element ref="ns1:RateValue" minOccurs="0"/>
                <xsd:element ref="ns1:RateStorage" minOccurs="0"/>
                <xsd:element ref="ns1:RateComments" minOccurs="0"/>
                <xsd:element ref="ns3:Site_x0020_name" minOccurs="0"/>
                <xsd:element ref="ns1:ReportOwner" minOccurs="0"/>
                <xsd:element ref="ns3:Second_x0020_owner" minOccurs="0"/>
                <xsd:element ref="ns3:Manager" minOccurs="0"/>
                <xsd:element ref="ns3:Administrator" minOccurs="0"/>
                <xsd:element ref="ns3:Member" minOccurs="0"/>
                <xsd:element ref="ns3:h245cd1404804f2b87749efa01ef63fa" minOccurs="0"/>
                <xsd:element ref="ns3:TaxCatchAll" minOccurs="0"/>
                <xsd:element ref="ns3:da358f0ef6834fb5b0e18def3f2e7a14" minOccurs="0"/>
                <xsd:element ref="ns3:bb48fa43295b4f439fc7e65db7c06692" minOccurs="0"/>
                <xsd:element ref="ns3:a36dabc63ec6436b850783f29946a443" minOccurs="0"/>
                <xsd:element ref="ns3:o4633d49e4cc44e387c88698411faa26" minOccurs="0"/>
                <xsd:element ref="ns3:e7e30244e04b4964a123d6364eef78c7" minOccurs="0"/>
                <xsd:element ref="ns3:Proposition" minOccurs="0"/>
                <xsd:element ref="ns3:Other" minOccurs="0"/>
                <xsd:element ref="ns3:Job_x0020_code" minOccurs="0"/>
                <xsd:element ref="ns3:Prospect_x0020_code" minOccurs="0"/>
                <xsd:element ref="ns3:Client" minOccurs="0"/>
                <xsd:element ref="ns3:Site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ateValue" ma:index="8" nillable="true" ma:displayName="Vote Results" ma:internalName="RateValue">
      <xsd:simpleType>
        <xsd:restriction base="dms:Unknown"/>
      </xsd:simpleType>
    </xsd:element>
    <xsd:element name="RateStorage" ma:index="9" nillable="true" ma:displayName="Vote History" ma:hidden="true" ma:internalName="RateStorage">
      <xsd:simpleType>
        <xsd:restriction base="dms:Note"/>
      </xsd:simpleType>
    </xsd:element>
    <xsd:element name="RateComments" ma:index="10" nillable="true" ma:displayName="View Comments" ma:internalName="RateComments">
      <xsd:simpleType>
        <xsd:restriction base="dms:Unknown"/>
      </xsd:simpleType>
    </xsd:element>
    <xsd:element name="ReportOwner" ma:index="12" nillable="true" ma:displayName="Owner" ma:description="Owner of this document" ma:list="UserInfo" ma:internalName="Repor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6edc812-9e9f-42a5-a30d-c3a9bcd00741" elementFormDefault="qualified">
    <xsd:import namespace="http://schemas.microsoft.com/office/2006/documentManagement/types"/>
    <xsd:import namespace="http://schemas.microsoft.com/office/infopath/2007/PartnerControls"/>
    <xsd:element name="Site_x0020_name" ma:index="11" nillable="true" ma:displayName="Site name" ma:internalName="Site_x0020_name">
      <xsd:simpleType>
        <xsd:restriction base="dms:Text"/>
      </xsd:simpleType>
    </xsd:element>
    <xsd:element name="Second_x0020_owner" ma:index="13" nillable="true" ma:displayName="Second owner" ma:list="UserInfo" ma:internalName="Second_x0020_own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nager" ma:index="14" nillable="true" ma:displayName="Manager" ma:list="UserInfo" ma:internalName="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ministrator" ma:index="15" nillable="true" ma:displayName="Administrator" ma:list="UserInfo" ma:internalName="Administra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 ma:index="16" nillable="true" ma:displayName="Member" ma:list="UserInfo" ma:internalName="Memb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245cd1404804f2b87749efa01ef63fa" ma:index="18" nillable="true" ma:taxonomy="true" ma:internalName="h245cd1404804f2b87749efa01ef63fa" ma:taxonomyFieldName="Accounts" ma:displayName="Accounts" ma:fieldId="{1245cd14-0480-4f2b-8774-9efa01ef63fa}" ma:taxonomyMulti="true" ma:sspId="25c2aa33-f802-416f-a311-ea97a475656c" ma:termSetId="374c4141-0886-4068-8b0b-bc7719a558bb"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457c443b-7a8e-445f-9f9c-c89fa8962c7c}" ma:internalName="TaxCatchAll" ma:showField="CatchAllData" ma:web="36edc812-9e9f-42a5-a30d-c3a9bcd00741">
      <xsd:complexType>
        <xsd:complexContent>
          <xsd:extension base="dms:MultiChoiceLookup">
            <xsd:sequence>
              <xsd:element name="Value" type="dms:Lookup" maxOccurs="unbounded" minOccurs="0" nillable="true"/>
            </xsd:sequence>
          </xsd:extension>
        </xsd:complexContent>
      </xsd:complexType>
    </xsd:element>
    <xsd:element name="da358f0ef6834fb5b0e18def3f2e7a14" ma:index="21" nillable="true" ma:taxonomy="true" ma:internalName="da358f0ef6834fb5b0e18def3f2e7a14" ma:taxonomyFieldName="Sector" ma:displayName="Sector" ma:fieldId="{da358f0e-f683-4fb5-b0e1-8def3f2e7a14}" ma:taxonomyMulti="true" ma:sspId="25c2aa33-f802-416f-a311-ea97a475656c" ma:termSetId="1a14f47f-11ff-4b4d-a00f-1ebe1d5ac58c" ma:anchorId="00000000-0000-0000-0000-000000000000" ma:open="false" ma:isKeyword="false">
      <xsd:complexType>
        <xsd:sequence>
          <xsd:element ref="pc:Terms" minOccurs="0" maxOccurs="1"/>
        </xsd:sequence>
      </xsd:complexType>
    </xsd:element>
    <xsd:element name="bb48fa43295b4f439fc7e65db7c06692" ma:index="23" nillable="true" ma:taxonomy="true" ma:internalName="bb48fa43295b4f439fc7e65db7c06692" ma:taxonomyFieldName="Services" ma:displayName="Services" ma:fieldId="{bb48fa43-295b-4f43-9fc7-e65db7c06692}" ma:taxonomyMulti="true" ma:sspId="25c2aa33-f802-416f-a311-ea97a475656c" ma:termSetId="4c2fc073-23bb-4c1c-acf2-b426c59928f4" ma:anchorId="00000000-0000-0000-0000-000000000000" ma:open="false" ma:isKeyword="false">
      <xsd:complexType>
        <xsd:sequence>
          <xsd:element ref="pc:Terms" minOccurs="0" maxOccurs="1"/>
        </xsd:sequence>
      </xsd:complexType>
    </xsd:element>
    <xsd:element name="a36dabc63ec6436b850783f29946a443" ma:index="25" nillable="true" ma:taxonomy="true" ma:internalName="a36dabc63ec6436b850783f29946a443" ma:taxonomyFieldName="Organisation" ma:displayName="Organisation" ma:fieldId="{a36dabc6-3ec6-436b-8507-83f29946a443}" ma:taxonomyMulti="true" ma:sspId="25c2aa33-f802-416f-a311-ea97a475656c" ma:termSetId="d920a1d6-39ea-4932-8d69-799cf1c28e39" ma:anchorId="00000000-0000-0000-0000-000000000000" ma:open="false" ma:isKeyword="false">
      <xsd:complexType>
        <xsd:sequence>
          <xsd:element ref="pc:Terms" minOccurs="0" maxOccurs="1"/>
        </xsd:sequence>
      </xsd:complexType>
    </xsd:element>
    <xsd:element name="o4633d49e4cc44e387c88698411faa26" ma:index="27" nillable="true" ma:taxonomy="true" ma:internalName="o4633d49e4cc44e387c88698411faa26" ma:taxonomyFieldName="Geography" ma:displayName="Geography" ma:fieldId="{84633d49-e4cc-44e3-87c8-8698411faa26}" ma:taxonomyMulti="true" ma:sspId="25c2aa33-f802-416f-a311-ea97a475656c" ma:termSetId="a6daf25b-fa3c-482c-8292-066c40c1ae1a" ma:anchorId="00000000-0000-0000-0000-000000000000" ma:open="false" ma:isKeyword="false">
      <xsd:complexType>
        <xsd:sequence>
          <xsd:element ref="pc:Terms" minOccurs="0" maxOccurs="1"/>
        </xsd:sequence>
      </xsd:complexType>
    </xsd:element>
    <xsd:element name="e7e30244e04b4964a123d6364eef78c7" ma:index="29" nillable="true" ma:taxonomy="true" ma:internalName="e7e30244e04b4964a123d6364eef78c7" ma:taxonomyFieldName="Confidentiality" ma:displayName="Confidentiality" ma:fieldId="{e7e30244-e04b-4964-a123-d6364eef78c7}" ma:sspId="25c2aa33-f802-416f-a311-ea97a475656c" ma:termSetId="8858d6b5-0ce3-4714-9b56-76dbd3cf9c1d" ma:anchorId="00000000-0000-0000-0000-000000000000" ma:open="false" ma:isKeyword="false">
      <xsd:complexType>
        <xsd:sequence>
          <xsd:element ref="pc:Terms" minOccurs="0" maxOccurs="1"/>
        </xsd:sequence>
      </xsd:complexType>
    </xsd:element>
    <xsd:element name="Proposition" ma:index="30" nillable="true" ma:displayName="Proposition" ma:internalName="Proposition">
      <xsd:simpleType>
        <xsd:restriction base="dms:Text"/>
      </xsd:simpleType>
    </xsd:element>
    <xsd:element name="Other" ma:index="31" nillable="true" ma:displayName="Other" ma:internalName="Other">
      <xsd:simpleType>
        <xsd:restriction base="dms:Text"/>
      </xsd:simpleType>
    </xsd:element>
    <xsd:element name="Job_x0020_code" ma:index="32" nillable="true" ma:displayName="Job code" ma:internalName="Job_x0020_code">
      <xsd:simpleType>
        <xsd:restriction base="dms:Text"/>
      </xsd:simpleType>
    </xsd:element>
    <xsd:element name="Prospect_x0020_code" ma:index="33" nillable="true" ma:displayName="Prospect code" ma:internalName="Prospect_x0020_code">
      <xsd:simpleType>
        <xsd:restriction base="dms:Text"/>
      </xsd:simpleType>
    </xsd:element>
    <xsd:element name="Client" ma:index="34" nillable="true" ma:displayName="Client" ma:internalName="Client">
      <xsd:simpleType>
        <xsd:restriction base="dms:Text"/>
      </xsd:simpleType>
    </xsd:element>
    <xsd:element name="Site_x0020_type" ma:index="35" nillable="true" ma:displayName="Site type" ma:internalName="Site_x0020_typ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D2C173-5ED0-47AC-9D57-9B60A4DF3C2E}">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36edc812-9e9f-42a5-a30d-c3a9bcd00741"/>
    <ds:schemaRef ds:uri="http://www.w3.org/XML/1998/namespace"/>
    <ds:schemaRef ds:uri="http://purl.org/dc/dcmitype/"/>
  </ds:schemaRefs>
</ds:datastoreItem>
</file>

<file path=customXml/itemProps2.xml><?xml version="1.0" encoding="utf-8"?>
<ds:datastoreItem xmlns:ds="http://schemas.openxmlformats.org/officeDocument/2006/customXml" ds:itemID="{5DC5B60D-F527-4F96-B76A-94910F26E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edc812-9e9f-42a5-a30d-c3a9bcd00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ED6E4-FA8F-473C-95DC-1AD410C6F0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Version &amp; Notes</vt:lpstr>
      <vt:lpstr>Your PA share history</vt:lpstr>
      <vt:lpstr>Cost of PA shares</vt:lpstr>
      <vt:lpstr>Tax return 2015</vt:lpstr>
      <vt:lpstr>PA Share price table</vt:lpstr>
      <vt:lpstr>'Cost of PA shares'!Print_Area</vt:lpstr>
      <vt:lpstr>'PA Share price table'!Print_Area</vt:lpstr>
      <vt:lpstr>'Tax return 2015'!Print_Area</vt:lpstr>
      <vt:lpstr>'Version &amp; Notes'!Print_Area</vt:lpstr>
      <vt:lpstr>'Your PA share history'!Print_Area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Vickerstaffe</dc:creator>
  <cp:lastModifiedBy>Robert Atkinson</cp:lastModifiedBy>
  <cp:lastPrinted>2014-04-01T10:47:51Z</cp:lastPrinted>
  <dcterms:created xsi:type="dcterms:W3CDTF">2014-03-24T12:41:36Z</dcterms:created>
  <dcterms:modified xsi:type="dcterms:W3CDTF">2016-04-07T08:20:48Z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counts">
    <vt:lpwstr/>
  </property>
  <property fmtid="{D5CDD505-2E9C-101B-9397-08002B2CF9AE}" pid="3" name="Sector">
    <vt:lpwstr/>
  </property>
  <property fmtid="{D5CDD505-2E9C-101B-9397-08002B2CF9AE}" pid="4" name="Geography">
    <vt:lpwstr/>
  </property>
  <property fmtid="{D5CDD505-2E9C-101B-9397-08002B2CF9AE}" pid="5" name="Confidentiality">
    <vt:lpwstr/>
  </property>
  <property fmtid="{D5CDD505-2E9C-101B-9397-08002B2CF9AE}" pid="6" name="Organisation">
    <vt:lpwstr/>
  </property>
  <property fmtid="{D5CDD505-2E9C-101B-9397-08002B2CF9AE}" pid="7" name="ContentTypeId">
    <vt:lpwstr>0x0101001B940DAB6AD6487085FD25BA3A462A9F005362804AAEBF4299ABE7ECAB24B53313005ACA7E082C3B694A99AA3DBFAA996377</vt:lpwstr>
  </property>
  <property fmtid="{D5CDD505-2E9C-101B-9397-08002B2CF9AE}" pid="8" name="Services">
    <vt:lpwstr/>
  </property>
  <property fmtid="{D5CDD505-2E9C-101B-9397-08002B2CF9AE}" pid="9" name="Owner">
    <vt:lpwstr>1180;#Tamara Doedee</vt:lpwstr>
  </property>
  <property fmtid="{D5CDD505-2E9C-101B-9397-08002B2CF9AE}" pid="10" name="SV_QUERY_LIST_4F35BF76-6C0D-4D9B-82B2-816C12CF3733">
    <vt:lpwstr>empty_477D106A-C0D6-4607-AEBD-E2C9D60EA279</vt:lpwstr>
  </property>
</Properties>
</file>